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5970" firstSheet="1" activeTab="4"/>
  </bookViews>
  <sheets>
    <sheet name="ORÇAMENTARIA LOTE 01" sheetId="1" r:id="rId1"/>
    <sheet name="BDI TCU 2622 -URBANAS LOTE 01" sheetId="2" r:id="rId2"/>
    <sheet name="ORÇAMENTARIA LOTE 02" sheetId="3" r:id="rId3"/>
    <sheet name="BDI TCU 2622 -URBANAS LOTE 02" sheetId="4" r:id="rId4"/>
    <sheet name="ORÇAMENTARIA LOTE 03" sheetId="5" r:id="rId5"/>
    <sheet name="BDI TCU 2622 - EDIFICAÇÕES LOTE" sheetId="6" r:id="rId6"/>
    <sheet name="PLANILHA RESUMO" sheetId="7" r:id="rId7"/>
    <sheet name="COMPOSIÇÕE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'BDI TCU 2622 - EDIFICAÇÕES LOTE'!$B$2:$J$43</definedName>
    <definedName name="_xlnm.Print_Area" localSheetId="1">'BDI TCU 2622 -URBANAS LOTE 01'!$B$2:$J$43</definedName>
    <definedName name="_xlnm.Print_Area" localSheetId="3">'BDI TCU 2622 -URBANAS LOTE 02'!$B$2:$J$43</definedName>
    <definedName name="_xlnm.Print_Area" localSheetId="7">'COMPOSIÇÕES'!$A$1:$L$51</definedName>
    <definedName name="_xlnm.Print_Area" localSheetId="0">'ORÇAMENTARIA LOTE 01'!$A$1:$I$75</definedName>
    <definedName name="_xlnm.Print_Area" localSheetId="2">'ORÇAMENTARIA LOTE 02'!$A$1:$I$48</definedName>
    <definedName name="_xlnm.Print_Area" localSheetId="4">'ORÇAMENTARIA LOTE 03'!$A$1:$I$72</definedName>
    <definedName name="_xlnm.Print_Area" localSheetId="6">'PLANILHA RESUMO'!$A$1:$H$22</definedName>
    <definedName name="Aut_original" localSheetId="3">'[1]PROJETO'!#REF!</definedName>
    <definedName name="Aut_original">'[1]PROJETO'!#REF!</definedName>
    <definedName name="Aut_resumo" localSheetId="3">'[2]RESUMO_AUT1'!#REF!</definedName>
    <definedName name="Aut_resumo">'[2]RESUMO_AUT1'!#REF!</definedName>
    <definedName name="CONS" localSheetId="3">#REF!</definedName>
    <definedName name="CONS">#REF!</definedName>
    <definedName name="CONSUMO" localSheetId="3">'[3]QuQuant'!#REF!</definedName>
    <definedName name="CONSUMO">'[3]QuQuant'!#REF!</definedName>
    <definedName name="Descricao" localSheetId="3">#REF!</definedName>
    <definedName name="Descricao">#REF!</definedName>
    <definedName name="DIMPAV" localSheetId="3">#REF!</definedName>
    <definedName name="DIMPAV">#REF!</definedName>
    <definedName name="Meu" localSheetId="3">#REF!</definedName>
    <definedName name="Meu">#REF!</definedName>
    <definedName name="Print" localSheetId="3">'[4]QuQuant'!#REF!</definedName>
    <definedName name="Print">'[4]QuQuant'!#REF!</definedName>
    <definedName name="Print_Area_MI" localSheetId="3">'[5]qorcamentodnerL1'!#REF!</definedName>
    <definedName name="Print_Area_MI">'[5]qorcamentodnerL1'!#REF!</definedName>
  </definedNames>
  <calcPr fullCalcOnLoad="1"/>
</workbook>
</file>

<file path=xl/sharedStrings.xml><?xml version="1.0" encoding="utf-8"?>
<sst xmlns="http://schemas.openxmlformats.org/spreadsheetml/2006/main" count="911" uniqueCount="470">
  <si>
    <t>1.2</t>
  </si>
  <si>
    <t>1.3</t>
  </si>
  <si>
    <t>2.1</t>
  </si>
  <si>
    <t>2.2</t>
  </si>
  <si>
    <t>PLANILHA ORÇAMENTÁRIA DE CUSTOS</t>
  </si>
  <si>
    <t>CONVENENTE: PREFEITURA MUNICIPAL DE LAGOA SANTA</t>
  </si>
  <si>
    <t>FOLHA Nº: 01</t>
  </si>
  <si>
    <t xml:space="preserve">FORMA DE EXECUÇÃO: </t>
  </si>
  <si>
    <t>(    ) DIRETA</t>
  </si>
  <si>
    <t>( x  )INDIRETA</t>
  </si>
  <si>
    <t>BDI</t>
  </si>
  <si>
    <t>ITEM</t>
  </si>
  <si>
    <t>CÓDIGO</t>
  </si>
  <si>
    <t>DESCRIÇÃO</t>
  </si>
  <si>
    <t>UNIDADE</t>
  </si>
  <si>
    <t>QUANTIDADE</t>
  </si>
  <si>
    <t>PREÇO UNITÁRIO S/ BDI</t>
  </si>
  <si>
    <t>PREÇO UNITÁRIO C/ BDI</t>
  </si>
  <si>
    <t>1.1</t>
  </si>
  <si>
    <t>,</t>
  </si>
  <si>
    <t>,,,,,,,,,,,,,,,,,,,,0---</t>
  </si>
  <si>
    <t>TOTAL GERAL DA OBRA</t>
  </si>
  <si>
    <t>Olhar na planilha setop</t>
  </si>
  <si>
    <t>MOB-DES-020 OBRAS ATÉ O VALOR DE 1.000.000,00 % 0,50</t>
  </si>
  <si>
    <t>Acórdão 2622/2013</t>
  </si>
  <si>
    <t>CALCULO DO BDI -CONSTRUÇÃO DE EDIFÍCIOS</t>
  </si>
  <si>
    <t>CONTRATO</t>
  </si>
  <si>
    <t>Proponente</t>
  </si>
  <si>
    <t>Empreendimento ( Nome/Apelido)</t>
  </si>
  <si>
    <t>Programa</t>
  </si>
  <si>
    <t>Município</t>
  </si>
  <si>
    <t>UF</t>
  </si>
  <si>
    <t>Gestor (Ministério)</t>
  </si>
  <si>
    <t>Parâmetros para cálculo do BDI</t>
  </si>
  <si>
    <t>Itens Admissíveis</t>
  </si>
  <si>
    <t>Intervalos admissíveis sem justificativa</t>
  </si>
  <si>
    <t>Índices adotados</t>
  </si>
  <si>
    <t>Administração Central (AC)</t>
  </si>
  <si>
    <t xml:space="preserve">De </t>
  </si>
  <si>
    <t>até</t>
  </si>
  <si>
    <t>Seguro e Garantia (S+G)</t>
  </si>
  <si>
    <t>Risco (R)</t>
  </si>
  <si>
    <t>Despesas financeiras (DF)</t>
  </si>
  <si>
    <t>Lucro (L)</t>
  </si>
  <si>
    <t>Tributos (T)</t>
  </si>
  <si>
    <t>INSS desoneração (E)</t>
  </si>
  <si>
    <t>ou</t>
  </si>
  <si>
    <t>Controle</t>
  </si>
  <si>
    <t>BDI ADMISSÍVEL</t>
  </si>
  <si>
    <t>BDI NÃO ADMISSÍVEL</t>
  </si>
  <si>
    <t>BDI CALCULADO ----&gt;</t>
  </si>
  <si>
    <t>BDI =[(1+AC+S+R+G)*(1+DF)*(1+L)/(1-(T+E))-1]</t>
  </si>
  <si>
    <t>PREFEITURA MUNICIPAL DE LAGOA SANTA</t>
  </si>
  <si>
    <t>LAGOA SANTA</t>
  </si>
  <si>
    <t xml:space="preserve">LOTE 1 - ENSAIOS, TESTES E SERVIÇOS PRELIMINARES </t>
  </si>
  <si>
    <t>SONDAGENS</t>
  </si>
  <si>
    <t>Sondagem a Percussão D= 2 1/2", inclusive relatório</t>
  </si>
  <si>
    <t>Perfuração Sondagem a Percussão 2 1/2"</t>
  </si>
  <si>
    <t>Sondagem a Trado D= 20cm</t>
  </si>
  <si>
    <t>Mobilização e Instalação</t>
  </si>
  <si>
    <t xml:space="preserve">Sondagem por Poço de Inspeção </t>
  </si>
  <si>
    <t>Sondagem a Pá e a Picareta</t>
  </si>
  <si>
    <t xml:space="preserve">Sondagem Rotativa </t>
  </si>
  <si>
    <t>Mobilização e Desmobilização</t>
  </si>
  <si>
    <t>Instalação por Furo</t>
  </si>
  <si>
    <t>Perfuração em Solo</t>
  </si>
  <si>
    <t>Perfuração com Coroa de Widia</t>
  </si>
  <si>
    <t>Perfuração com Coroa Diamantada</t>
  </si>
  <si>
    <t>ENSAIOS DE SOLO E AGREGADO</t>
  </si>
  <si>
    <t>Teor de Umidade Natural</t>
  </si>
  <si>
    <t>Teor Específico Natural</t>
  </si>
  <si>
    <t>Peso Específico dos Grãos</t>
  </si>
  <si>
    <t>Granulometria por Peneiramento</t>
  </si>
  <si>
    <t>Granulometria por Peneiramento e Sedimentação</t>
  </si>
  <si>
    <t>Limite de Liquidez</t>
  </si>
  <si>
    <t>Limite de Plasticidade</t>
  </si>
  <si>
    <t>Limite de Contração</t>
  </si>
  <si>
    <t>Compactação Proctor Normal</t>
  </si>
  <si>
    <t>Compactação Proctor Intermediário</t>
  </si>
  <si>
    <t>Compactação Proctor Modificado</t>
  </si>
  <si>
    <t>Ensaio de CBR ou ISC com 1 Corpo de Prova</t>
  </si>
  <si>
    <t>Ensaio de CBR ou ISC com 3 Corpos de Prova</t>
  </si>
  <si>
    <t>Ensaio de CBR ou ISC com 5 Corpos de Prova</t>
  </si>
  <si>
    <t>Equivalente de Areia</t>
  </si>
  <si>
    <t>Sílica - Sesquioxido</t>
  </si>
  <si>
    <t>Avaliação de Impurezas Orgânicas</t>
  </si>
  <si>
    <t>Adensamento Endométrico (por estágio)</t>
  </si>
  <si>
    <t>Permeabilidade no Ensaio de Adensamento (p/estágio)</t>
  </si>
  <si>
    <t>Permeabilidade em Permeâmetro de Carga Variável</t>
  </si>
  <si>
    <t>Permeabilidade em Permeâmetro de Carga Constante</t>
  </si>
  <si>
    <t>Compressão Simples</t>
  </si>
  <si>
    <t>Compressão Triaxial Rápido</t>
  </si>
  <si>
    <t>Compressão Triaxial Rápido com Medição de Pressões Neutras</t>
  </si>
  <si>
    <t>Compressão Triaxial Rápido Pré-Adensado</t>
  </si>
  <si>
    <t>Compressão Triaxial Rápido Pré-Adensado com Medição de Pressões Neutras (M.P.N)</t>
  </si>
  <si>
    <t>Compressão Triaxial Rápido Pré-Adensado Saturado</t>
  </si>
  <si>
    <t>Compressão Triaxial Rápido Pré-Adensado Saturado com Medição de Pressões Neutras (M.P.N)</t>
  </si>
  <si>
    <t>Compressão Triaxial Lento</t>
  </si>
  <si>
    <t>Compressão Triaxial Lento Saturado</t>
  </si>
  <si>
    <t>Cisalhamento Direto Rápido</t>
  </si>
  <si>
    <t>Cisalhamento Direto Rápido Saturado</t>
  </si>
  <si>
    <t>Cisalhamento Direto Rápido Pré-Adensado</t>
  </si>
  <si>
    <t>Cisalhamento Direto Rápido Saturado Pré-Adensado</t>
  </si>
  <si>
    <t>Cisalhamento Direto Lento</t>
  </si>
  <si>
    <t>Cisalhamento Direto Lento Saturado</t>
  </si>
  <si>
    <t>Und</t>
  </si>
  <si>
    <t>m</t>
  </si>
  <si>
    <t>m³</t>
  </si>
  <si>
    <t>1.1.1</t>
  </si>
  <si>
    <t>1.1.2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</si>
  <si>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</si>
  <si>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</si>
  <si>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</si>
  <si>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</si>
  <si>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</si>
  <si>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</si>
  <si>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</si>
  <si>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</si>
  <si>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</si>
  <si>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</si>
  <si>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</si>
  <si>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</si>
  <si>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</si>
  <si>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</si>
  <si>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</si>
  <si>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</si>
  <si>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</si>
  <si>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</si>
  <si>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</si>
  <si>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</si>
  <si>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</si>
  <si>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</si>
  <si>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</si>
  <si>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</si>
  <si>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</si>
  <si>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</si>
  <si>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</si>
  <si>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</si>
  <si>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</si>
  <si>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</si>
  <si>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</si>
  <si>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</si>
  <si>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</si>
  <si>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</si>
  <si>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</si>
  <si>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</si>
  <si>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</si>
  <si>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</si>
  <si>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</si>
  <si>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</si>
  <si>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</si>
  <si>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</si>
  <si>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</si>
  <si>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65.01.01- SUDECAP</t>
  </si>
  <si>
    <t>65.01.02- SUDECAP</t>
  </si>
  <si>
    <t>65.02.01- SUDECAP</t>
  </si>
  <si>
    <t>65.02.02- SUDECAP</t>
  </si>
  <si>
    <t>65.03.01- SUDECAP</t>
  </si>
  <si>
    <t>65.03.02- SUDECAP</t>
  </si>
  <si>
    <t>65.06.01- SUDECAP</t>
  </si>
  <si>
    <t>65.06.02- SUDECAP</t>
  </si>
  <si>
    <t>65.06.03- SUDECAP</t>
  </si>
  <si>
    <t>65.06.04- SUDECAP</t>
  </si>
  <si>
    <t>65.06.05- SUDECAP</t>
  </si>
  <si>
    <t>67.01.01- SUDECAP</t>
  </si>
  <si>
    <t>67.01.02- SUDECAP</t>
  </si>
  <si>
    <t>67.01.03- SUDECAP</t>
  </si>
  <si>
    <t>67.01.04- SUDECAP</t>
  </si>
  <si>
    <t>67.01.05- SUDECAP</t>
  </si>
  <si>
    <t>67.01.06- SUDECAP</t>
  </si>
  <si>
    <t>67.01.07- SUDECAP</t>
  </si>
  <si>
    <t>67.01.08- SUDECAP</t>
  </si>
  <si>
    <t>67.01.09- SUDECAP</t>
  </si>
  <si>
    <t>67.01.10- SUDECAP</t>
  </si>
  <si>
    <t>67.01.11- SUDECAP</t>
  </si>
  <si>
    <t>67.01.12- SUDECAP</t>
  </si>
  <si>
    <t>67.01.13- SUDECAP</t>
  </si>
  <si>
    <t>67.01.14- SUDECAP</t>
  </si>
  <si>
    <t>67.01.15- SUDECAP</t>
  </si>
  <si>
    <t>67.01.16- SUDECAP</t>
  </si>
  <si>
    <t>67.01.17- SUDECAP</t>
  </si>
  <si>
    <t>67.01.18- SUDECAP</t>
  </si>
  <si>
    <t>67.01.19- SUDECAP</t>
  </si>
  <si>
    <t>67.01.20- SUDECAP</t>
  </si>
  <si>
    <t>67.01.21- SUDECAP</t>
  </si>
  <si>
    <t>67.01.22- SUDECAP</t>
  </si>
  <si>
    <t>67.01.23- SUDECAP</t>
  </si>
  <si>
    <t>67.01.24- SUDECAP</t>
  </si>
  <si>
    <t>67.01.25- SUDECAP</t>
  </si>
  <si>
    <t>67.01.26- SUDECAP</t>
  </si>
  <si>
    <t>67.01.27- SUDECAP</t>
  </si>
  <si>
    <t>67.01.28- SUDECAP</t>
  </si>
  <si>
    <t>67.01.29- SUDECAP</t>
  </si>
  <si>
    <t>67.01.30- SUDECAP</t>
  </si>
  <si>
    <t>67.01.31- SUDECAP</t>
  </si>
  <si>
    <t>67.01.32- SUDECAP</t>
  </si>
  <si>
    <t>67.01.33- SUDECAP</t>
  </si>
  <si>
    <t>67.01.34- SUDECAP</t>
  </si>
  <si>
    <t>67.01.35- SUDECAP</t>
  </si>
  <si>
    <t>67.01.36- SUDECAP</t>
  </si>
  <si>
    <t>LOTE 2 - ESTUDOS E PROJETOS DE INFRAESTRUTURA URBANA</t>
  </si>
  <si>
    <t>Serviços de Topográfia para Projetos de Infraestrtura Urbana</t>
  </si>
  <si>
    <t>Levantamento Planialtimétrico de Vias Especiais</t>
  </si>
  <si>
    <t>Levantamento Planialtimétrico de Vias  Comuns</t>
  </si>
  <si>
    <t>Levantamento Planialtimétrico e Cadastral - Terreno até 2.000 m²</t>
  </si>
  <si>
    <t>Lev. Planialtimétrico e Cadastral  - Terreno de 2.001 m² a 10.000 m²</t>
  </si>
  <si>
    <t>Lev. Planialtimétrico e Cadastral - Terreno de 10.001 m² a 50.000 m²</t>
  </si>
  <si>
    <t>Lev. Planialtimétrico e Cadastral  - Terreno maior que 50.001 m²</t>
  </si>
  <si>
    <t>Transporte de RN</t>
  </si>
  <si>
    <t>Transporte de Coordenadas</t>
  </si>
  <si>
    <t>Projeto Geométrico de Sistema Viário</t>
  </si>
  <si>
    <t>Projeto De Terraplanagem de Sistema Viário</t>
  </si>
  <si>
    <t>Pojeto de Canalização</t>
  </si>
  <si>
    <t>Projeto de Drenagem</t>
  </si>
  <si>
    <t>Projeto Geométrico de Contenção</t>
  </si>
  <si>
    <t>Projeto Estrutural de Contenção de Canal</t>
  </si>
  <si>
    <t>Projeto de Pavimentação de Via Local</t>
  </si>
  <si>
    <t>Projeto de Sinalização / Desvio</t>
  </si>
  <si>
    <t>Projeto Paisagístico de Via</t>
  </si>
  <si>
    <t>Projeto de obras de Artes Especiais Pontes/Viadutos e etc.</t>
  </si>
  <si>
    <t>Planilha orçamentaria para obras de infraestrutura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</si>
  <si>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</si>
  <si>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</si>
  <si>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</si>
  <si>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</si>
  <si>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</si>
  <si>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</si>
  <si>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</si>
  <si>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</si>
  <si>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</si>
  <si>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</si>
  <si>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</si>
  <si>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</si>
  <si>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</si>
  <si>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</si>
  <si>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</si>
  <si>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</si>
  <si>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km</t>
  </si>
  <si>
    <t>M²</t>
  </si>
  <si>
    <t>A1</t>
  </si>
  <si>
    <t>m²</t>
  </si>
  <si>
    <t>LOTE 3 - ESTUDOS E PROJETOS DE EDIFICAÇÃO</t>
  </si>
  <si>
    <t>Projeto Executivo de Arquitetura</t>
  </si>
  <si>
    <t>Desenvolvimento e Detalhamento de Projeto Arquitetônico</t>
  </si>
  <si>
    <t>Projeto Executivo de Terraplenagem - Planta</t>
  </si>
  <si>
    <t>Projeto Executivo de Terraplenagem - Seções</t>
  </si>
  <si>
    <t xml:space="preserve"> A1</t>
  </si>
  <si>
    <t xml:space="preserve">Projeto Executivo de Drenagem Pluvial </t>
  </si>
  <si>
    <t>Projeto Executivo de Estrutura de Concreto</t>
  </si>
  <si>
    <t>Projeto Executivo de Estrutura Metálica</t>
  </si>
  <si>
    <t>Projeto Executivo de Ar Condicionado/ Ventilação/ Climatização</t>
  </si>
  <si>
    <t>Projeto Executivo de Instalações Hidrossanitárias</t>
  </si>
  <si>
    <t>Projeto Executivo de Instalações Elétricas</t>
  </si>
  <si>
    <t xml:space="preserve">Projeto Executivo de Cabeamento Estruturado </t>
  </si>
  <si>
    <t>Projeto Executivo de Infraestrutura de Cabeamento</t>
  </si>
  <si>
    <t>Projeto Executivo de Sonorização/ Alarme/ CFTV</t>
  </si>
  <si>
    <t>Projeto Executivo de SPDA</t>
  </si>
  <si>
    <t>Projeto Executivo de Prevenção e Combate a Incêndio</t>
  </si>
  <si>
    <t>Projeto Executivo de Programação Visual</t>
  </si>
  <si>
    <t>Projeto de Layout</t>
  </si>
  <si>
    <t>Projeto Executivo Luminotécnico</t>
  </si>
  <si>
    <t>Projeto Executivo de Engradamento Metálico</t>
  </si>
  <si>
    <t>Projeto Executivo de Irrigação</t>
  </si>
  <si>
    <t>Projeto Executivo de Impermeabilização</t>
  </si>
  <si>
    <t>Projeto Executivo de Urbanismo e Paisagismo</t>
  </si>
  <si>
    <t>Projeto Executivo de Acústica</t>
  </si>
  <si>
    <t>Projeto Executivo de Aquecimento Solar e Rede de Água Quente</t>
  </si>
  <si>
    <t>Projeto Executivo de Gases Medicinais</t>
  </si>
  <si>
    <t>Projeto Executivo de GLP</t>
  </si>
  <si>
    <t>Desenho de Cadastro de Construções Existentes</t>
  </si>
  <si>
    <t>Perspectiva Colorida 50 x 70</t>
  </si>
  <si>
    <t>Vista Tratada Colorida 50 x 70</t>
  </si>
  <si>
    <t>Planta Humanizada Colorida 50 x 70</t>
  </si>
  <si>
    <t>APROVAÇÃO DE PROJETOS</t>
  </si>
  <si>
    <t>PLANILHA ORÇAMENTARIA</t>
  </si>
  <si>
    <t>Planilha orçamentaria para construções novas - area até 1.000m²</t>
  </si>
  <si>
    <t>Planilha orçamentaria para construções novas - area de 1.001 a 2.000m²</t>
  </si>
  <si>
    <t>Planilha orçamentaria para construções novas - area de 2.001 a 4.000m²</t>
  </si>
  <si>
    <t>Planilha orçamentaria para construções novas - area de 4.001 a 6.000m²</t>
  </si>
  <si>
    <t>Planilha orçamentaria para construções novas - area de 6.001 a 8.000m²</t>
  </si>
  <si>
    <t>Planilha orçamentaria para construções novas - area de 8.001 a 10.000m²</t>
  </si>
  <si>
    <t>Planilha orçamentaria para construções novas - area acima de 10.000m²</t>
  </si>
  <si>
    <t>Planilha orçamentaria para reforma e/ou ampliação de edificações existentes - area até 1.000m²</t>
  </si>
  <si>
    <t>Planilha orçamentaria para reforma e/ou ampliação de edificações existentes - area de 1.001 até 2.000m²</t>
  </si>
  <si>
    <t>Planilha orçamentaria para reforma e/ou ampliação de edificações existentes - area de 2.001 até 4.000m²</t>
  </si>
  <si>
    <t>Planilha orçamentaria para reforma e/ou ampliação de edificações existentes - area de 4.001 até 6.000m²</t>
  </si>
  <si>
    <t>Planilha orçamentaria para reforma e/ou ampliação de edificações existentes - area de 6.001 até 8.000m²</t>
  </si>
  <si>
    <t>Planilha orçamentaria para reforma e/ou ampliação de edificações existentes - area de 8.001 até 10.000m²</t>
  </si>
  <si>
    <t>Planilha orçamentaria para reforma e/ou ampliação de edificações existentes - area acima de 10.000m2</t>
  </si>
  <si>
    <t>PROJETOS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</si>
  <si>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</si>
  <si>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</si>
  <si>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</si>
  <si>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</si>
  <si>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</si>
  <si>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</si>
  <si>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</si>
  <si>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</si>
  <si>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</si>
  <si>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</si>
  <si>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</si>
  <si>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</si>
  <si>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</si>
  <si>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</si>
  <si>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</si>
  <si>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</si>
  <si>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</si>
  <si>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</si>
  <si>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</si>
  <si>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</si>
  <si>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</si>
  <si>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</si>
  <si>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</si>
  <si>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</si>
  <si>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</si>
  <si>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PROJ-EXE.015  - SETOP</t>
  </si>
  <si>
    <t>PROJ-EXE.030  - SETOP</t>
  </si>
  <si>
    <t>PROJ-EXE.045  - SETOP</t>
  </si>
  <si>
    <t>PROJ-EXE.060 - SETOP</t>
  </si>
  <si>
    <t>PROJ-EXE.075 - SETOP</t>
  </si>
  <si>
    <t>PROJ-EXE.090 - SETOP</t>
  </si>
  <si>
    <t>PROJ-EXE.095 - SETOP</t>
  </si>
  <si>
    <t>PROJ-EXE.120 - SETOP</t>
  </si>
  <si>
    <t>PROJ-EXE.135 - SETOP</t>
  </si>
  <si>
    <t>PROJ-EXE.150 - SETOP</t>
  </si>
  <si>
    <t>PROJ-EXE.165 - SETOP</t>
  </si>
  <si>
    <t>PROJ-EXE.180 - SETOP</t>
  </si>
  <si>
    <t>PROJ-EXE.270 - SETOP</t>
  </si>
  <si>
    <t>PROJ-EXE.195 - SETOP</t>
  </si>
  <si>
    <t>PROJ-EXE.210 - SETOP</t>
  </si>
  <si>
    <t>PROJ-EXE.225 - SETOP</t>
  </si>
  <si>
    <t>PROJ-EXE.255 - SETOP</t>
  </si>
  <si>
    <t>PROJ-EXE.285 - SETOP</t>
  </si>
  <si>
    <t>PROJ-EXE.300 - SETOP</t>
  </si>
  <si>
    <t>PROJ-EXE.315 - SETOP</t>
  </si>
  <si>
    <t>PROJ-EXE.330 - SETOP</t>
  </si>
  <si>
    <t>PROJ-EXE.345 - SETOP</t>
  </si>
  <si>
    <t>PROJ-EXE.360 - SETOP</t>
  </si>
  <si>
    <t>PROJ-EXE.375 - SETOP</t>
  </si>
  <si>
    <t>PROJ-EXE.405 - SETOP</t>
  </si>
  <si>
    <t>PROJ-EXE.420 - SETOP</t>
  </si>
  <si>
    <t>PROJ-EXE.540 - SETOP</t>
  </si>
  <si>
    <t>PROJ-EXE.495 - SETOP</t>
  </si>
  <si>
    <t>PROJ-EXE.510 - SETOP</t>
  </si>
  <si>
    <t>PROJ-EXE.525 - SETOP</t>
  </si>
  <si>
    <t>PROJ-EXE.465 - SETOP</t>
  </si>
  <si>
    <t>PLAN-PRO-220 - SETOP</t>
  </si>
  <si>
    <t>PLAN-PRO-225 - SETOP</t>
  </si>
  <si>
    <t>PLAN-PRO-230 - SETOP</t>
  </si>
  <si>
    <t>PLAN-PRO-235 - SETOP</t>
  </si>
  <si>
    <t>PLAN-PRO-240 - SETOP</t>
  </si>
  <si>
    <t>PLAN-PRO-245 - SETOP</t>
  </si>
  <si>
    <t>PLAN-PRO-250 - SETOP</t>
  </si>
  <si>
    <t>PLAN-PRO-255 - SETOP</t>
  </si>
  <si>
    <t>PLAN-PRO-260 - SETOP</t>
  </si>
  <si>
    <t>PLAN-PRO-265 - SETOP</t>
  </si>
  <si>
    <t>PLAN-PRO-270 - SETOP</t>
  </si>
  <si>
    <t>PLAN-PRO-275 - SETOP</t>
  </si>
  <si>
    <t>PLAN-PRO-280 - SETOP</t>
  </si>
  <si>
    <t>PLAN-PRO-285 - SETOP</t>
  </si>
  <si>
    <t>LEV-PLA-020 - SETOP</t>
  </si>
  <si>
    <t>LEV-PLA-035 - SETOP</t>
  </si>
  <si>
    <t>LEV-PLA-050 - SETOP</t>
  </si>
  <si>
    <t>LEV-PLA-065 - SETOP</t>
  </si>
  <si>
    <t>62.03.01- SUDECAP</t>
  </si>
  <si>
    <t>62.03.02- SUDECAP</t>
  </si>
  <si>
    <t>62.03.03- SUDECAP</t>
  </si>
  <si>
    <t>62.03.04- SUDECAP</t>
  </si>
  <si>
    <t>62.03.06- SUDECAP</t>
  </si>
  <si>
    <t>62.03.07- SUDECAP</t>
  </si>
  <si>
    <t>62.03.08- SUDECAP</t>
  </si>
  <si>
    <t>62.03.11- SUDECAP</t>
  </si>
  <si>
    <t>62.03.12- SUDECAP</t>
  </si>
  <si>
    <t>62.03.14- SUDECAP</t>
  </si>
  <si>
    <t>PLAN-PRO-325 - SETOP</t>
  </si>
  <si>
    <t>CALCULO DO BDI -RODOVIAS , FERROVIAS E CONGENERES</t>
  </si>
  <si>
    <t>Gestor</t>
  </si>
  <si>
    <t>BDI = [(1+AC+S+R+G)*(1+DF)*(1+L)/(1-(T+E))-1]</t>
  </si>
  <si>
    <t xml:space="preserve"> PREFEITURA MUNICIPAL DE LAGOA SANTA</t>
  </si>
  <si>
    <t>Prestação de Serviços de Elaboração de Projetos Executivos de Arquitetura, Urbanismo e Engenharia para diversos programas da Prefeitura de Lagoa Santa – MG.</t>
  </si>
  <si>
    <t>RESUMO DOS SERVIÇOS</t>
  </si>
  <si>
    <t>TOTAL GERAL DA OBRA PREÇO CUSTO</t>
  </si>
  <si>
    <t>TOTAL GERAL DA OBRA COM BDIs</t>
  </si>
  <si>
    <t>PREÇO TOTAL C/ BDI</t>
  </si>
  <si>
    <t>PREÇO TOTAL CUSTO</t>
  </si>
  <si>
    <t>PREÇO CUSTO</t>
  </si>
  <si>
    <t>Breno Salomão Gomes</t>
  </si>
  <si>
    <t>Secretário Muncipal de Desnevolvimento Urbano</t>
  </si>
  <si>
    <t>Alessandro Jorge Salvino</t>
  </si>
  <si>
    <t>Diretor de Obras</t>
  </si>
  <si>
    <t>Rogério Matos Viana</t>
  </si>
  <si>
    <t>Coordenador</t>
  </si>
  <si>
    <t>Geraldo Teixeira Pinto</t>
  </si>
  <si>
    <t xml:space="preserve"> Coordenador </t>
  </si>
  <si>
    <t/>
  </si>
  <si>
    <t>LOTE 03</t>
  </si>
  <si>
    <t>LOTE 01</t>
  </si>
  <si>
    <t>Mobilização, Instalação e Desmobilização sondagem Percussão 2 1/2"</t>
  </si>
  <si>
    <t>62.03.09-SUDECAP</t>
  </si>
  <si>
    <t>Projeto de Pavimentação de Via Coletora e Primária</t>
  </si>
  <si>
    <t>62.03.15- SUDECAP</t>
  </si>
  <si>
    <t xml:space="preserve">Projeto de Estrutura Metálica </t>
  </si>
  <si>
    <t>62.03.16- SUDECAP</t>
  </si>
  <si>
    <t>Projeto Elétrico/Telefonia/Lógica</t>
  </si>
  <si>
    <t>62.03.20- SUDECAP</t>
  </si>
  <si>
    <t>Projeto Hidráulico de Canal Existente</t>
  </si>
  <si>
    <t>62.04.01 - SUDECAP</t>
  </si>
  <si>
    <t>Laudo Geotécnico para fins de Licenciamento</t>
  </si>
  <si>
    <t>MERCADO</t>
  </si>
  <si>
    <t>Relatório de vistoria cautelar</t>
  </si>
  <si>
    <r>
      <t>OBJETO: ANEXO I - Planilha de Quantitativos e Preços Unitários -</t>
    </r>
    <r>
      <rPr>
        <sz val="10"/>
        <color indexed="8"/>
        <rFont val="Arial"/>
        <family val="2"/>
      </rPr>
      <t>Prestação de Serviços de Elaboração de Projetos Executivos de Arquitetura, Urbanismo e Engenharia para diversos programas da Prefeitura de Lagoa Santa – MG.</t>
    </r>
  </si>
  <si>
    <r>
      <t>OBJETO: ANEXO I - Planilha de Quantitativos e Preços Unitários -</t>
    </r>
    <r>
      <rPr>
        <sz val="10"/>
        <color indexed="8"/>
        <rFont val="Arial"/>
        <family val="2"/>
      </rPr>
      <t xml:space="preserve">  Prestação de Serviços de Elaboração de Projetos Executivos de Arquitetura, Urbanismo e Engenharia para diversos programas da Prefeitura de Lagoa Santa – MG.</t>
    </r>
  </si>
  <si>
    <r>
      <t>OBJETO: ANEXO I - Planilha de Quantitativos e Preços Unitários -</t>
    </r>
    <r>
      <rPr>
        <sz val="10"/>
        <rFont val="Arial"/>
        <family val="2"/>
      </rPr>
      <t xml:space="preserve"> Prestação de Serviços de Elaboração de Projetos Executivos de Arquitetura, Urbanismo e Engenharia para diversos programas da Prefeitura de Lagoa Santa – MG.</t>
    </r>
  </si>
  <si>
    <r>
      <t>OBJETO: ANEXO I - Planilha de Quantitativos e Preços Unitários -</t>
    </r>
    <r>
      <rPr>
        <sz val="10"/>
        <color indexed="8"/>
        <rFont val="Arial"/>
        <family val="2"/>
      </rPr>
      <t xml:space="preserve"> Prestação de Serviços de Elaboração de Projetos Executivos de Arquitetura, Urbanismo e Engenharia para diversos programas da Prefeitura de Lagoa Santa – MG.</t>
    </r>
  </si>
  <si>
    <t>REGIÃO/MÊS DE REFERÊNCIA: SUDECAP - FEV - 2018</t>
  </si>
  <si>
    <t>REGIÃO/MÊS DE REFERÊNCIA: SETOP - JAN - 2018 / SUDECAP - FEV - 2018</t>
  </si>
  <si>
    <t>REGIÃO/MÊS DE REFERÊNCIA: SETOP - JAN - 2018</t>
  </si>
  <si>
    <t>MES</t>
  </si>
  <si>
    <t>ESTACAO TOTAL PRECISAO MINIMA 2MM ALCANCE &gt;=2500M</t>
  </si>
  <si>
    <t>93.21.01</t>
  </si>
  <si>
    <t>FIAT DOBLO 1.8 16V 4PORTAS 7 LUGARES E COMBUSTIVEL OU EQUIVALENTE</t>
  </si>
  <si>
    <t>93.01.03</t>
  </si>
  <si>
    <t>H</t>
  </si>
  <si>
    <t>MOTORISTA - SUPERVISAO</t>
  </si>
  <si>
    <t>57.34.01</t>
  </si>
  <si>
    <t>BALIZA - SUPERVISAO</t>
  </si>
  <si>
    <t>57.31.05</t>
  </si>
  <si>
    <t>TOPOGRAFO SENIOR - SUPERVISAO</t>
  </si>
  <si>
    <t>57.31.01</t>
  </si>
  <si>
    <t>KM</t>
  </si>
  <si>
    <t>TRANSPORTE DE COORDENADAS</t>
  </si>
  <si>
    <t>62.05.06</t>
  </si>
  <si>
    <t>COMPOSIÇÃO 4</t>
  </si>
  <si>
    <t>NIVEL WILD N3 C/MICROMETRO (PRECISAO +/- 0,2 MM) OU EQUIVALENTE</t>
  </si>
  <si>
    <t>93.20.06</t>
  </si>
  <si>
    <t>NIVELADOR - SUPERVISAO</t>
  </si>
  <si>
    <t>57.31.04</t>
  </si>
  <si>
    <t>TRANSPORTE DE RN</t>
  </si>
  <si>
    <t>62.05.05</t>
  </si>
  <si>
    <t>COMPOSIÇÃO 3</t>
  </si>
  <si>
    <t>UN</t>
  </si>
  <si>
    <t>PLOTAGEM EM PAPEL VEGETAL GR.90GR/CM2 - FORMATO A1</t>
  </si>
  <si>
    <t>94.13.04</t>
  </si>
  <si>
    <t>PLOTAGEM SULFITE - FORMATO A1</t>
  </si>
  <si>
    <t>94.12.04</t>
  </si>
  <si>
    <t>ENCADERNACAO A4 ACETATO, PVC/CROMICOTE, C/ESPIRAL</t>
  </si>
  <si>
    <t>94.11.01</t>
  </si>
  <si>
    <t>XEROX  PRETO/BRANCO - FORMATO A4</t>
  </si>
  <si>
    <t>94.07.01</t>
  </si>
  <si>
    <t>DESENHISTA TECNICO / CADISTA - PROJETO</t>
  </si>
  <si>
    <t>56.15.02</t>
  </si>
  <si>
    <t>LEVANTAMENTO PLANIALTIMETRICO VIAS COMUNS (LV)</t>
  </si>
  <si>
    <t>62.05.04</t>
  </si>
  <si>
    <t>COMPOSIÇÃO 2</t>
  </si>
  <si>
    <t>LEVANTAMENTO PLANIALTIMETRICO VIAS ESPECIAIS (LVE)</t>
  </si>
  <si>
    <t>62.05.03</t>
  </si>
  <si>
    <t>COMPOSIÇÃO 1</t>
  </si>
  <si>
    <t>CONTRATANTE: PREFEITURA MUNICIPAL DE LAGOA SANTA</t>
  </si>
  <si>
    <t>LOCAL: MUNICÍPIO DE LAGOA SANTA</t>
  </si>
  <si>
    <t>indice</t>
  </si>
  <si>
    <t>valor</t>
  </si>
  <si>
    <t>total</t>
  </si>
  <si>
    <t>Contratante</t>
  </si>
  <si>
    <t>TRIBUTOS PRATICADOS NO MUNICÍPIO</t>
  </si>
  <si>
    <t xml:space="preserve">INSS </t>
  </si>
  <si>
    <t>PIS/COFINS</t>
  </si>
  <si>
    <t>Nos percentuais referentes a tributos deverá ser considerado para efeito de calculo o ISS do município ou correspondente na sua inserção no Simples Nacional;</t>
  </si>
  <si>
    <t>Aprovação de Projetos nas concessionárias</t>
  </si>
  <si>
    <t>1.31</t>
  </si>
  <si>
    <t>PRAZO DE EXECUÇÃO: 12 MESES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</si>
</sst>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."/>
    <numFmt numFmtId="175" formatCode="#,##0.0"/>
    <numFmt numFmtId="176" formatCode="&quot;R$&quot;\ #,##0.00"/>
    <numFmt numFmtId="177" formatCode="[$-416]dddd\,\ 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3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8"/>
      <name val="CenturyGothic"/>
      <family val="0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sz val="8"/>
      <color indexed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4" fontId="8" fillId="0" borderId="0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174" fontId="8" fillId="0" borderId="0">
      <alignment/>
      <protection locked="0"/>
    </xf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174" fontId="8" fillId="0" borderId="0">
      <alignment/>
      <protection locked="0"/>
    </xf>
    <xf numFmtId="174" fontId="8" fillId="0" borderId="0">
      <alignment/>
      <protection locked="0"/>
    </xf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174" fontId="18" fillId="0" borderId="0">
      <alignment/>
      <protection locked="0"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4" fontId="21" fillId="0" borderId="0">
      <alignment/>
      <protection locked="0"/>
    </xf>
    <xf numFmtId="174" fontId="21" fillId="0" borderId="0">
      <alignment/>
      <protection locked="0"/>
    </xf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6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10" fontId="23" fillId="0" borderId="16" xfId="0" applyNumberFormat="1" applyFont="1" applyFill="1" applyBorder="1" applyAlignment="1">
      <alignment horizontal="left" vertical="center"/>
    </xf>
    <xf numFmtId="4" fontId="26" fillId="0" borderId="0" xfId="0" applyNumberFormat="1" applyFont="1" applyAlignment="1">
      <alignment/>
    </xf>
    <xf numFmtId="0" fontId="25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28" fillId="0" borderId="0" xfId="0" applyFont="1" applyBorder="1" applyAlignment="1">
      <alignment horizontal="justify" vertical="center"/>
    </xf>
    <xf numFmtId="0" fontId="29" fillId="24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4" fontId="35" fillId="24" borderId="21" xfId="0" applyNumberFormat="1" applyFont="1" applyFill="1" applyBorder="1" applyAlignment="1">
      <alignment horizontal="center" vertical="center" wrapText="1"/>
    </xf>
    <xf numFmtId="4" fontId="29" fillId="24" borderId="21" xfId="0" applyNumberFormat="1" applyFont="1" applyFill="1" applyBorder="1" applyAlignment="1">
      <alignment horizontal="right" vertical="center" wrapText="1"/>
    </xf>
    <xf numFmtId="4" fontId="26" fillId="25" borderId="0" xfId="0" applyNumberFormat="1" applyFont="1" applyFill="1" applyAlignment="1">
      <alignment/>
    </xf>
    <xf numFmtId="0" fontId="26" fillId="25" borderId="0" xfId="0" applyFont="1" applyFill="1" applyAlignment="1">
      <alignment/>
    </xf>
    <xf numFmtId="0" fontId="31" fillId="0" borderId="21" xfId="0" applyFont="1" applyFill="1" applyBorder="1" applyAlignment="1">
      <alignment horizontal="center" vertical="center"/>
    </xf>
    <xf numFmtId="4" fontId="30" fillId="0" borderId="21" xfId="0" applyNumberFormat="1" applyFont="1" applyFill="1" applyBorder="1" applyAlignment="1">
      <alignment horizontal="right" vertical="center" wrapText="1"/>
    </xf>
    <xf numFmtId="4" fontId="26" fillId="17" borderId="0" xfId="0" applyNumberFormat="1" applyFont="1" applyFill="1" applyAlignment="1">
      <alignment/>
    </xf>
    <xf numFmtId="0" fontId="26" fillId="17" borderId="0" xfId="0" applyFont="1" applyFill="1" applyAlignment="1">
      <alignment/>
    </xf>
    <xf numFmtId="0" fontId="36" fillId="0" borderId="0" xfId="0" applyFont="1" applyAlignment="1">
      <alignment/>
    </xf>
    <xf numFmtId="4" fontId="29" fillId="24" borderId="21" xfId="101" applyNumberFormat="1" applyFont="1" applyFill="1" applyBorder="1" applyAlignment="1">
      <alignment horizontal="center" vertical="center"/>
    </xf>
    <xf numFmtId="0" fontId="37" fillId="26" borderId="25" xfId="0" applyFont="1" applyFill="1" applyBorder="1" applyAlignment="1" applyProtection="1">
      <alignment vertical="center"/>
      <protection/>
    </xf>
    <xf numFmtId="0" fontId="37" fillId="26" borderId="0" xfId="0" applyFont="1" applyFill="1" applyBorder="1" applyAlignment="1" applyProtection="1">
      <alignment vertical="center"/>
      <protection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3" fillId="4" borderId="26" xfId="0" applyFont="1" applyFill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3" fillId="4" borderId="27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/>
    </xf>
    <xf numFmtId="0" fontId="34" fillId="4" borderId="27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34" fillId="4" borderId="28" xfId="0" applyFont="1" applyFill="1" applyBorder="1" applyAlignment="1" applyProtection="1">
      <alignment horizontal="left" vertical="center"/>
      <protection/>
    </xf>
    <xf numFmtId="10" fontId="34" fillId="4" borderId="28" xfId="0" applyNumberFormat="1" applyFont="1" applyFill="1" applyBorder="1" applyAlignment="1" applyProtection="1">
      <alignment vertical="center"/>
      <protection/>
    </xf>
    <xf numFmtId="0" fontId="34" fillId="4" borderId="29" xfId="0" applyFont="1" applyFill="1" applyBorder="1" applyAlignment="1" applyProtection="1">
      <alignment horizontal="center" vertical="center"/>
      <protection/>
    </xf>
    <xf numFmtId="0" fontId="34" fillId="4" borderId="30" xfId="0" applyFont="1" applyFill="1" applyBorder="1" applyAlignment="1" applyProtection="1">
      <alignment horizontal="left" vertical="center"/>
      <protection/>
    </xf>
    <xf numFmtId="10" fontId="34" fillId="4" borderId="30" xfId="0" applyNumberFormat="1" applyFont="1" applyFill="1" applyBorder="1" applyAlignment="1" applyProtection="1">
      <alignment vertical="center"/>
      <protection/>
    </xf>
    <xf numFmtId="0" fontId="34" fillId="4" borderId="31" xfId="0" applyFont="1" applyFill="1" applyBorder="1" applyAlignment="1" applyProtection="1">
      <alignment horizontal="center" vertical="center"/>
      <protection/>
    </xf>
    <xf numFmtId="0" fontId="34" fillId="4" borderId="32" xfId="0" applyFont="1" applyFill="1" applyBorder="1" applyAlignment="1" applyProtection="1">
      <alignment horizontal="left" vertical="center"/>
      <protection/>
    </xf>
    <xf numFmtId="0" fontId="0" fillId="4" borderId="25" xfId="0" applyFill="1" applyBorder="1" applyAlignment="1">
      <alignment/>
    </xf>
    <xf numFmtId="10" fontId="34" fillId="4" borderId="33" xfId="0" applyNumberFormat="1" applyFont="1" applyFill="1" applyBorder="1" applyAlignment="1" applyProtection="1">
      <alignment vertical="center"/>
      <protection/>
    </xf>
    <xf numFmtId="10" fontId="34" fillId="4" borderId="26" xfId="0" applyNumberFormat="1" applyFont="1" applyFill="1" applyBorder="1" applyAlignment="1" applyProtection="1">
      <alignment vertical="center"/>
      <protection/>
    </xf>
    <xf numFmtId="0" fontId="32" fillId="24" borderId="21" xfId="0" applyNumberFormat="1" applyFont="1" applyFill="1" applyBorder="1" applyAlignment="1">
      <alignment horizontal="left" vertical="center" wrapText="1"/>
    </xf>
    <xf numFmtId="4" fontId="40" fillId="24" borderId="21" xfId="0" applyNumberFormat="1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vertical="center" wrapText="1"/>
    </xf>
    <xf numFmtId="0" fontId="39" fillId="24" borderId="33" xfId="0" applyFont="1" applyFill="1" applyBorder="1" applyAlignment="1">
      <alignment vertical="center" wrapText="1"/>
    </xf>
    <xf numFmtId="4" fontId="32" fillId="24" borderId="21" xfId="0" applyNumberFormat="1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/>
    </xf>
    <xf numFmtId="0" fontId="32" fillId="24" borderId="26" xfId="0" applyFont="1" applyFill="1" applyBorder="1" applyAlignment="1">
      <alignment vertical="center"/>
    </xf>
    <xf numFmtId="0" fontId="32" fillId="24" borderId="34" xfId="0" applyFont="1" applyFill="1" applyBorder="1" applyAlignment="1">
      <alignment vertical="center"/>
    </xf>
    <xf numFmtId="4" fontId="31" fillId="25" borderId="21" xfId="84" applyNumberFormat="1" applyFont="1" applyFill="1" applyBorder="1" applyAlignment="1">
      <alignment horizontal="right" vertical="center"/>
    </xf>
    <xf numFmtId="4" fontId="32" fillId="24" borderId="34" xfId="0" applyNumberFormat="1" applyFont="1" applyFill="1" applyBorder="1" applyAlignment="1">
      <alignment horizontal="right" vertical="center"/>
    </xf>
    <xf numFmtId="49" fontId="30" fillId="0" borderId="33" xfId="0" applyNumberFormat="1" applyFont="1" applyFill="1" applyBorder="1" applyAlignment="1" applyProtection="1">
      <alignment horizontal="center" vertical="center" wrapText="1"/>
      <protection/>
    </xf>
    <xf numFmtId="0" fontId="30" fillId="0" borderId="33" xfId="0" applyFont="1" applyFill="1" applyBorder="1" applyAlignment="1">
      <alignment horizontal="center" vertical="center"/>
    </xf>
    <xf numFmtId="44" fontId="41" fillId="24" borderId="33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 wrapText="1"/>
    </xf>
    <xf numFmtId="4" fontId="31" fillId="0" borderId="21" xfId="84" applyNumberFormat="1" applyFont="1" applyFill="1" applyBorder="1" applyAlignment="1">
      <alignment horizontal="right" vertical="center"/>
    </xf>
    <xf numFmtId="0" fontId="39" fillId="24" borderId="33" xfId="0" applyFont="1" applyFill="1" applyBorder="1" applyAlignment="1">
      <alignment horizontal="left" vertical="center" wrapText="1"/>
    </xf>
    <xf numFmtId="4" fontId="31" fillId="25" borderId="21" xfId="0" applyNumberFormat="1" applyFont="1" applyFill="1" applyBorder="1" applyAlignment="1">
      <alignment horizontal="right" vertical="center"/>
    </xf>
    <xf numFmtId="4" fontId="31" fillId="0" borderId="21" xfId="0" applyNumberFormat="1" applyFont="1" applyFill="1" applyBorder="1" applyAlignment="1">
      <alignment horizontal="right" vertical="center"/>
    </xf>
    <xf numFmtId="4" fontId="32" fillId="24" borderId="21" xfId="0" applyNumberFormat="1" applyFont="1" applyFill="1" applyBorder="1" applyAlignment="1">
      <alignment horizontal="center" vertical="center" wrapText="1"/>
    </xf>
    <xf numFmtId="4" fontId="29" fillId="24" borderId="21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right"/>
    </xf>
    <xf numFmtId="0" fontId="0" fillId="25" borderId="0" xfId="0" applyFont="1" applyFill="1" applyAlignment="1">
      <alignment/>
    </xf>
    <xf numFmtId="0" fontId="38" fillId="25" borderId="0" xfId="0" applyFont="1" applyFill="1" applyAlignment="1">
      <alignment/>
    </xf>
    <xf numFmtId="0" fontId="0" fillId="25" borderId="0" xfId="0" applyFill="1" applyAlignment="1">
      <alignment/>
    </xf>
    <xf numFmtId="4" fontId="32" fillId="24" borderId="26" xfId="0" applyNumberFormat="1" applyFont="1" applyFill="1" applyBorder="1" applyAlignment="1">
      <alignment horizontal="right" vertical="center"/>
    </xf>
    <xf numFmtId="0" fontId="30" fillId="0" borderId="35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35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/>
    </xf>
    <xf numFmtId="4" fontId="31" fillId="25" borderId="35" xfId="0" applyNumberFormat="1" applyFont="1" applyFill="1" applyBorder="1" applyAlignment="1">
      <alignment horizontal="right" vertical="center"/>
    </xf>
    <xf numFmtId="4" fontId="31" fillId="25" borderId="35" xfId="84" applyNumberFormat="1" applyFont="1" applyFill="1" applyBorder="1" applyAlignment="1">
      <alignment horizontal="right" vertical="center"/>
    </xf>
    <xf numFmtId="4" fontId="30" fillId="0" borderId="35" xfId="0" applyNumberFormat="1" applyFont="1" applyFill="1" applyBorder="1" applyAlignment="1">
      <alignment horizontal="right" vertical="center" wrapText="1"/>
    </xf>
    <xf numFmtId="0" fontId="23" fillId="0" borderId="36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vertical="center" wrapText="1"/>
    </xf>
    <xf numFmtId="4" fontId="26" fillId="17" borderId="0" xfId="0" applyNumberFormat="1" applyFont="1" applyFill="1" applyAlignment="1" quotePrefix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9" fillId="24" borderId="38" xfId="0" applyNumberFormat="1" applyFont="1" applyFill="1" applyBorder="1" applyAlignment="1">
      <alignment horizontal="center" vertical="center" wrapText="1"/>
    </xf>
    <xf numFmtId="4" fontId="29" fillId="24" borderId="39" xfId="0" applyNumberFormat="1" applyFont="1" applyFill="1" applyBorder="1" applyAlignment="1">
      <alignment horizontal="center" vertical="center" wrapText="1"/>
    </xf>
    <xf numFmtId="0" fontId="30" fillId="0" borderId="38" xfId="0" applyNumberFormat="1" applyFont="1" applyFill="1" applyBorder="1" applyAlignment="1">
      <alignment horizontal="center" vertical="center" wrapText="1"/>
    </xf>
    <xf numFmtId="4" fontId="30" fillId="0" borderId="39" xfId="0" applyNumberFormat="1" applyFont="1" applyFill="1" applyBorder="1" applyAlignment="1">
      <alignment horizontal="right" vertical="center" wrapText="1"/>
    </xf>
    <xf numFmtId="0" fontId="32" fillId="24" borderId="38" xfId="0" applyNumberFormat="1" applyFont="1" applyFill="1" applyBorder="1" applyAlignment="1">
      <alignment horizontal="center" vertical="center" wrapText="1"/>
    </xf>
    <xf numFmtId="4" fontId="32" fillId="24" borderId="39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4" fontId="44" fillId="22" borderId="40" xfId="0" applyNumberFormat="1" applyFont="1" applyFill="1" applyBorder="1" applyAlignment="1">
      <alignment horizontal="right" vertical="center" wrapText="1"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horizontal="center" vertical="center" wrapText="1"/>
      <protection/>
    </xf>
    <xf numFmtId="4" fontId="30" fillId="0" borderId="35" xfId="98" applyNumberFormat="1" applyFont="1" applyFill="1" applyBorder="1" applyAlignment="1" applyProtection="1">
      <alignment horizontal="right" vertical="center" wrapText="1"/>
      <protection/>
    </xf>
    <xf numFmtId="4" fontId="30" fillId="0" borderId="35" xfId="0" applyNumberFormat="1" applyFont="1" applyBorder="1" applyAlignment="1">
      <alignment horizontal="right" vertical="center" wrapText="1"/>
    </xf>
    <xf numFmtId="4" fontId="44" fillId="22" borderId="12" xfId="0" applyNumberFormat="1" applyFont="1" applyFill="1" applyBorder="1" applyAlignment="1">
      <alignment horizontal="right" vertical="center" wrapText="1"/>
    </xf>
    <xf numFmtId="4" fontId="44" fillId="22" borderId="41" xfId="0" applyNumberFormat="1" applyFont="1" applyFill="1" applyBorder="1" applyAlignment="1">
      <alignment horizontal="right" vertical="center" wrapText="1"/>
    </xf>
    <xf numFmtId="0" fontId="31" fillId="25" borderId="42" xfId="0" applyFont="1" applyFill="1" applyBorder="1" applyAlignment="1">
      <alignment horizontal="center" vertical="center"/>
    </xf>
    <xf numFmtId="4" fontId="30" fillId="0" borderId="43" xfId="0" applyNumberFormat="1" applyFont="1" applyFill="1" applyBorder="1" applyAlignment="1">
      <alignment horizontal="right" vertical="center" wrapText="1"/>
    </xf>
    <xf numFmtId="4" fontId="42" fillId="22" borderId="41" xfId="0" applyNumberFormat="1" applyFont="1" applyFill="1" applyBorder="1" applyAlignment="1">
      <alignment horizontal="right" vertical="center" wrapText="1"/>
    </xf>
    <xf numFmtId="4" fontId="42" fillId="0" borderId="21" xfId="0" applyNumberFormat="1" applyFont="1" applyFill="1" applyBorder="1" applyAlignment="1">
      <alignment horizontal="right" vertical="center" wrapText="1"/>
    </xf>
    <xf numFmtId="0" fontId="42" fillId="0" borderId="38" xfId="0" applyNumberFormat="1" applyFont="1" applyFill="1" applyBorder="1" applyAlignment="1">
      <alignment horizontal="center" vertical="center" wrapText="1"/>
    </xf>
    <xf numFmtId="4" fontId="42" fillId="0" borderId="39" xfId="0" applyNumberFormat="1" applyFont="1" applyFill="1" applyBorder="1" applyAlignment="1">
      <alignment horizontal="right" vertical="center" wrapTex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26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10" fontId="23" fillId="0" borderId="16" xfId="0" applyNumberFormat="1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39" fillId="24" borderId="21" xfId="0" applyNumberFormat="1" applyFont="1" applyFill="1" applyBorder="1" applyAlignment="1">
      <alignment horizontal="center" vertical="center" wrapText="1"/>
    </xf>
    <xf numFmtId="0" fontId="39" fillId="24" borderId="33" xfId="0" applyFont="1" applyFill="1" applyBorder="1" applyAlignment="1">
      <alignment vertical="center" wrapText="1"/>
    </xf>
    <xf numFmtId="0" fontId="46" fillId="24" borderId="21" xfId="0" applyNumberFormat="1" applyFont="1" applyFill="1" applyBorder="1" applyAlignment="1">
      <alignment horizontal="left" vertical="center" wrapText="1"/>
    </xf>
    <xf numFmtId="4" fontId="39" fillId="24" borderId="21" xfId="101" applyNumberFormat="1" applyFont="1" applyFill="1" applyBorder="1" applyAlignment="1">
      <alignment horizontal="center" vertical="center"/>
    </xf>
    <xf numFmtId="4" fontId="40" fillId="24" borderId="21" xfId="0" applyNumberFormat="1" applyFont="1" applyFill="1" applyBorder="1" applyAlignment="1">
      <alignment horizontal="center" vertical="center" wrapText="1"/>
    </xf>
    <xf numFmtId="4" fontId="35" fillId="24" borderId="21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0" fontId="47" fillId="8" borderId="21" xfId="0" applyNumberFormat="1" applyFont="1" applyFill="1" applyBorder="1" applyAlignment="1">
      <alignment horizontal="center" vertical="center" wrapText="1"/>
    </xf>
    <xf numFmtId="0" fontId="30" fillId="8" borderId="21" xfId="0" applyNumberFormat="1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vertical="center" wrapText="1"/>
    </xf>
    <xf numFmtId="0" fontId="31" fillId="8" borderId="21" xfId="0" applyFont="1" applyFill="1" applyBorder="1" applyAlignment="1">
      <alignment horizontal="center" vertical="center"/>
    </xf>
    <xf numFmtId="175" fontId="31" fillId="8" borderId="21" xfId="0" applyNumberFormat="1" applyFont="1" applyFill="1" applyBorder="1" applyAlignment="1">
      <alignment horizontal="center" vertical="center"/>
    </xf>
    <xf numFmtId="172" fontId="31" fillId="8" borderId="21" xfId="84" applyFont="1" applyFill="1" applyBorder="1" applyAlignment="1">
      <alignment horizontal="center" vertical="center"/>
    </xf>
    <xf numFmtId="4" fontId="30" fillId="8" borderId="21" xfId="0" applyNumberFormat="1" applyFont="1" applyFill="1" applyBorder="1" applyAlignment="1">
      <alignment horizontal="right" vertical="center" wrapText="1"/>
    </xf>
    <xf numFmtId="4" fontId="41" fillId="8" borderId="21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/>
    </xf>
    <xf numFmtId="4" fontId="31" fillId="25" borderId="21" xfId="0" applyNumberFormat="1" applyFont="1" applyFill="1" applyBorder="1" applyAlignment="1">
      <alignment horizontal="center" vertical="center"/>
    </xf>
    <xf numFmtId="4" fontId="31" fillId="0" borderId="21" xfId="84" applyNumberFormat="1" applyFont="1" applyFill="1" applyBorder="1" applyAlignment="1">
      <alignment horizontal="right" vertical="center"/>
    </xf>
    <xf numFmtId="4" fontId="30" fillId="0" borderId="21" xfId="0" applyNumberFormat="1" applyFont="1" applyBorder="1" applyAlignment="1">
      <alignment horizontal="right" vertical="center" wrapText="1"/>
    </xf>
    <xf numFmtId="0" fontId="30" fillId="8" borderId="33" xfId="0" applyFont="1" applyFill="1" applyBorder="1" applyAlignment="1">
      <alignment horizontal="center" vertical="center"/>
    </xf>
    <xf numFmtId="0" fontId="48" fillId="8" borderId="26" xfId="0" applyFont="1" applyFill="1" applyBorder="1" applyAlignment="1">
      <alignment vertical="center" wrapText="1"/>
    </xf>
    <xf numFmtId="4" fontId="48" fillId="8" borderId="26" xfId="0" applyNumberFormat="1" applyFont="1" applyFill="1" applyBorder="1" applyAlignment="1">
      <alignment vertical="center" wrapText="1"/>
    </xf>
    <xf numFmtId="4" fontId="48" fillId="8" borderId="26" xfId="0" applyNumberFormat="1" applyFont="1" applyFill="1" applyBorder="1" applyAlignment="1">
      <alignment horizontal="right" vertical="center" wrapText="1"/>
    </xf>
    <xf numFmtId="0" fontId="48" fillId="8" borderId="26" xfId="0" applyFont="1" applyFill="1" applyBorder="1" applyAlignment="1">
      <alignment horizontal="center" vertical="center" wrapText="1"/>
    </xf>
    <xf numFmtId="4" fontId="26" fillId="25" borderId="0" xfId="0" applyNumberFormat="1" applyFont="1" applyFill="1" applyAlignment="1">
      <alignment/>
    </xf>
    <xf numFmtId="0" fontId="26" fillId="25" borderId="0" xfId="0" applyFont="1" applyFill="1" applyAlignment="1">
      <alignment/>
    </xf>
    <xf numFmtId="4" fontId="31" fillId="25" borderId="21" xfId="84" applyNumberFormat="1" applyFont="1" applyFill="1" applyBorder="1" applyAlignment="1">
      <alignment horizontal="right" vertical="center"/>
    </xf>
    <xf numFmtId="44" fontId="42" fillId="24" borderId="33" xfId="0" applyNumberFormat="1" applyFont="1" applyFill="1" applyBorder="1" applyAlignment="1">
      <alignment horizontal="center" vertical="center"/>
    </xf>
    <xf numFmtId="0" fontId="39" fillId="24" borderId="26" xfId="0" applyFont="1" applyFill="1" applyBorder="1" applyAlignment="1">
      <alignment vertical="center"/>
    </xf>
    <xf numFmtId="4" fontId="32" fillId="24" borderId="26" xfId="0" applyNumberFormat="1" applyFont="1" applyFill="1" applyBorder="1" applyAlignment="1">
      <alignment vertical="center"/>
    </xf>
    <xf numFmtId="4" fontId="32" fillId="24" borderId="34" xfId="0" applyNumberFormat="1" applyFont="1" applyFill="1" applyBorder="1" applyAlignment="1">
      <alignment horizontal="right" vertical="center"/>
    </xf>
    <xf numFmtId="4" fontId="32" fillId="24" borderId="21" xfId="0" applyNumberFormat="1" applyFont="1" applyFill="1" applyBorder="1" applyAlignment="1">
      <alignment horizontal="right" vertical="center" wrapText="1"/>
    </xf>
    <xf numFmtId="4" fontId="29" fillId="24" borderId="21" xfId="0" applyNumberFormat="1" applyFont="1" applyFill="1" applyBorder="1" applyAlignment="1">
      <alignment horizontal="right" vertical="center" wrapText="1"/>
    </xf>
    <xf numFmtId="49" fontId="30" fillId="0" borderId="33" xfId="0" applyNumberFormat="1" applyFont="1" applyFill="1" applyBorder="1" applyAlignment="1" applyProtection="1">
      <alignment horizontal="center" vertical="center" wrapText="1"/>
      <protection/>
    </xf>
    <xf numFmtId="0" fontId="31" fillId="25" borderId="35" xfId="0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horizontal="center" vertical="center" wrapText="1"/>
      <protection/>
    </xf>
    <xf numFmtId="4" fontId="30" fillId="0" borderId="35" xfId="98" applyNumberFormat="1" applyFont="1" applyFill="1" applyBorder="1" applyAlignment="1" applyProtection="1">
      <alignment horizontal="right" vertical="center" wrapText="1"/>
      <protection/>
    </xf>
    <xf numFmtId="4" fontId="30" fillId="0" borderId="35" xfId="0" applyNumberFormat="1" applyFont="1" applyBorder="1" applyAlignment="1">
      <alignment horizontal="right" vertical="center" wrapText="1"/>
    </xf>
    <xf numFmtId="4" fontId="30" fillId="0" borderId="35" xfId="0" applyNumberFormat="1" applyFont="1" applyFill="1" applyBorder="1" applyAlignment="1">
      <alignment horizontal="right" vertical="center" wrapText="1"/>
    </xf>
    <xf numFmtId="4" fontId="26" fillId="17" borderId="0" xfId="0" applyNumberFormat="1" applyFont="1" applyFill="1" applyAlignment="1">
      <alignment/>
    </xf>
    <xf numFmtId="0" fontId="26" fillId="17" borderId="0" xfId="0" applyFont="1" applyFill="1" applyAlignment="1">
      <alignment/>
    </xf>
    <xf numFmtId="4" fontId="44" fillId="22" borderId="12" xfId="0" applyNumberFormat="1" applyFont="1" applyFill="1" applyBorder="1" applyAlignment="1">
      <alignment horizontal="right" vertical="center" wrapText="1"/>
    </xf>
    <xf numFmtId="4" fontId="44" fillId="22" borderId="41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justify" vertical="center"/>
    </xf>
    <xf numFmtId="4" fontId="31" fillId="0" borderId="35" xfId="0" applyNumberFormat="1" applyFont="1" applyFill="1" applyBorder="1" applyAlignment="1">
      <alignment horizontal="right" vertical="center"/>
    </xf>
    <xf numFmtId="4" fontId="31" fillId="0" borderId="35" xfId="84" applyNumberFormat="1" applyFont="1" applyFill="1" applyBorder="1" applyAlignment="1">
      <alignment horizontal="right" vertical="center"/>
    </xf>
    <xf numFmtId="0" fontId="30" fillId="27" borderId="21" xfId="0" applyNumberFormat="1" applyFont="1" applyFill="1" applyBorder="1" applyAlignment="1">
      <alignment horizontal="center" vertical="center" wrapText="1"/>
    </xf>
    <xf numFmtId="0" fontId="30" fillId="27" borderId="35" xfId="0" applyNumberFormat="1" applyFont="1" applyFill="1" applyBorder="1" applyAlignment="1">
      <alignment horizontal="center" vertical="center" wrapText="1"/>
    </xf>
    <xf numFmtId="49" fontId="30" fillId="27" borderId="35" xfId="0" applyNumberFormat="1" applyFont="1" applyFill="1" applyBorder="1" applyAlignment="1" applyProtection="1">
      <alignment vertical="center" wrapText="1"/>
      <protection/>
    </xf>
    <xf numFmtId="49" fontId="30" fillId="27" borderId="35" xfId="0" applyNumberFormat="1" applyFont="1" applyFill="1" applyBorder="1" applyAlignment="1" applyProtection="1">
      <alignment horizontal="center" vertical="center" wrapText="1"/>
      <protection/>
    </xf>
    <xf numFmtId="4" fontId="30" fillId="27" borderId="35" xfId="98" applyNumberFormat="1" applyFont="1" applyFill="1" applyBorder="1" applyAlignment="1" applyProtection="1">
      <alignment horizontal="right" vertical="center" wrapText="1"/>
      <protection/>
    </xf>
    <xf numFmtId="4" fontId="30" fillId="27" borderId="35" xfId="0" applyNumberFormat="1" applyFont="1" applyFill="1" applyBorder="1" applyAlignment="1">
      <alignment horizontal="right" vertical="center" wrapText="1"/>
    </xf>
    <xf numFmtId="4" fontId="31" fillId="0" borderId="21" xfId="0" applyNumberFormat="1" applyFont="1" applyFill="1" applyBorder="1" applyAlignment="1">
      <alignment horizontal="right" vertical="center" wrapText="1"/>
    </xf>
    <xf numFmtId="49" fontId="30" fillId="11" borderId="33" xfId="0" applyNumberFormat="1" applyFont="1" applyFill="1" applyBorder="1" applyAlignment="1" applyProtection="1">
      <alignment horizontal="center" vertical="center" wrapText="1"/>
      <protection/>
    </xf>
    <xf numFmtId="0" fontId="31" fillId="11" borderId="21" xfId="0" applyFont="1" applyFill="1" applyBorder="1" applyAlignment="1">
      <alignment horizontal="left" vertical="center" wrapText="1"/>
    </xf>
    <xf numFmtId="0" fontId="31" fillId="11" borderId="21" xfId="0" applyFont="1" applyFill="1" applyBorder="1" applyAlignment="1">
      <alignment horizontal="center" vertical="center"/>
    </xf>
    <xf numFmtId="4" fontId="31" fillId="11" borderId="21" xfId="0" applyNumberFormat="1" applyFont="1" applyFill="1" applyBorder="1" applyAlignment="1">
      <alignment horizontal="right" vertical="center"/>
    </xf>
    <xf numFmtId="4" fontId="31" fillId="11" borderId="21" xfId="84" applyNumberFormat="1" applyFont="1" applyFill="1" applyBorder="1" applyAlignment="1">
      <alignment horizontal="right" vertical="center"/>
    </xf>
    <xf numFmtId="4" fontId="30" fillId="11" borderId="21" xfId="0" applyNumberFormat="1" applyFont="1" applyFill="1" applyBorder="1" applyAlignment="1">
      <alignment horizontal="right" vertical="center" wrapText="1"/>
    </xf>
    <xf numFmtId="0" fontId="0" fillId="0" borderId="0" xfId="88">
      <alignment/>
      <protection/>
    </xf>
    <xf numFmtId="0" fontId="49" fillId="0" borderId="18" xfId="88" applyNumberFormat="1" applyFont="1" applyFill="1" applyBorder="1" applyAlignment="1" applyProtection="1">
      <alignment horizontal="left" vertical="top" wrapText="1"/>
      <protection/>
    </xf>
    <xf numFmtId="4" fontId="24" fillId="0" borderId="0" xfId="88" applyNumberFormat="1" applyFont="1" applyFill="1" applyBorder="1" applyAlignment="1" applyProtection="1">
      <alignment horizontal="right" vertical="center" wrapText="1"/>
      <protection/>
    </xf>
    <xf numFmtId="49" fontId="24" fillId="0" borderId="0" xfId="88" applyNumberFormat="1" applyFont="1" applyFill="1" applyBorder="1" applyAlignment="1" applyProtection="1">
      <alignment horizontal="left" vertical="center" wrapText="1"/>
      <protection/>
    </xf>
    <xf numFmtId="0" fontId="49" fillId="0" borderId="17" xfId="88" applyNumberFormat="1" applyFont="1" applyFill="1" applyBorder="1" applyAlignment="1" applyProtection="1">
      <alignment horizontal="left" vertical="top" wrapText="1"/>
      <protection/>
    </xf>
    <xf numFmtId="0" fontId="49" fillId="0" borderId="0" xfId="88" applyNumberFormat="1" applyFont="1" applyFill="1" applyBorder="1" applyAlignment="1" applyProtection="1">
      <alignment horizontal="left" vertical="top" wrapText="1"/>
      <protection/>
    </xf>
    <xf numFmtId="49" fontId="50" fillId="0" borderId="17" xfId="88" applyNumberFormat="1" applyFont="1" applyFill="1" applyBorder="1" applyAlignment="1" applyProtection="1">
      <alignment horizontal="left" vertical="center" wrapText="1"/>
      <protection/>
    </xf>
    <xf numFmtId="0" fontId="24" fillId="0" borderId="0" xfId="88" applyNumberFormat="1" applyFont="1" applyFill="1" applyBorder="1" applyAlignment="1" applyProtection="1">
      <alignment horizontal="center" vertical="center" wrapText="1"/>
      <protection/>
    </xf>
    <xf numFmtId="176" fontId="0" fillId="0" borderId="0" xfId="88" applyNumberFormat="1">
      <alignment/>
      <protection/>
    </xf>
    <xf numFmtId="0" fontId="30" fillId="11" borderId="21" xfId="0" applyNumberFormat="1" applyFont="1" applyFill="1" applyBorder="1" applyAlignment="1">
      <alignment horizontal="center" vertical="center" wrapText="1"/>
    </xf>
    <xf numFmtId="49" fontId="50" fillId="0" borderId="0" xfId="88" applyNumberFormat="1" applyFont="1" applyFill="1" applyBorder="1" applyAlignment="1" applyProtection="1">
      <alignment horizontal="center" vertical="center" wrapText="1"/>
      <protection/>
    </xf>
    <xf numFmtId="0" fontId="24" fillId="0" borderId="18" xfId="88" applyNumberFormat="1" applyFont="1" applyFill="1" applyBorder="1" applyAlignment="1" applyProtection="1">
      <alignment horizontal="center" vertical="center" wrapText="1"/>
      <protection/>
    </xf>
    <xf numFmtId="0" fontId="49" fillId="0" borderId="19" xfId="88" applyNumberFormat="1" applyFont="1" applyFill="1" applyBorder="1" applyAlignment="1" applyProtection="1">
      <alignment vertical="top" wrapText="1"/>
      <protection/>
    </xf>
    <xf numFmtId="0" fontId="49" fillId="0" borderId="20" xfId="88" applyNumberFormat="1" applyFont="1" applyFill="1" applyBorder="1" applyAlignment="1" applyProtection="1">
      <alignment vertical="top" wrapText="1"/>
      <protection/>
    </xf>
    <xf numFmtId="0" fontId="0" fillId="4" borderId="38" xfId="88" applyFill="1" applyBorder="1" applyAlignment="1">
      <alignment horizontal="right" vertical="center"/>
      <protection/>
    </xf>
    <xf numFmtId="0" fontId="0" fillId="4" borderId="44" xfId="88" applyFill="1" applyBorder="1" applyAlignment="1">
      <alignment horizontal="right" vertical="center"/>
      <protection/>
    </xf>
    <xf numFmtId="0" fontId="37" fillId="20" borderId="45" xfId="0" applyFont="1" applyFill="1" applyBorder="1" applyAlignment="1" applyProtection="1">
      <alignment vertical="center"/>
      <protection/>
    </xf>
    <xf numFmtId="0" fontId="37" fillId="20" borderId="46" xfId="0" applyFont="1" applyFill="1" applyBorder="1" applyAlignment="1" applyProtection="1">
      <alignment vertical="center"/>
      <protection/>
    </xf>
    <xf numFmtId="0" fontId="37" fillId="20" borderId="47" xfId="0" applyFont="1" applyFill="1" applyBorder="1" applyAlignment="1" applyProtection="1">
      <alignment vertical="center"/>
      <protection/>
    </xf>
    <xf numFmtId="0" fontId="33" fillId="0" borderId="48" xfId="0" applyFont="1" applyFill="1" applyBorder="1" applyAlignment="1" applyProtection="1">
      <alignment horizontal="left" vertical="center"/>
      <protection/>
    </xf>
    <xf numFmtId="0" fontId="33" fillId="4" borderId="49" xfId="0" applyFont="1" applyFill="1" applyBorder="1" applyAlignment="1" applyProtection="1">
      <alignment horizontal="left" vertical="center"/>
      <protection/>
    </xf>
    <xf numFmtId="0" fontId="34" fillId="0" borderId="17" xfId="0" applyFont="1" applyBorder="1" applyAlignment="1" applyProtection="1">
      <alignment horizontal="left" vertical="center"/>
      <protection/>
    </xf>
    <xf numFmtId="0" fontId="34" fillId="0" borderId="18" xfId="0" applyFont="1" applyBorder="1" applyAlignment="1" applyProtection="1">
      <alignment vertical="center"/>
      <protection/>
    </xf>
    <xf numFmtId="0" fontId="33" fillId="4" borderId="50" xfId="0" applyFont="1" applyFill="1" applyBorder="1" applyAlignment="1" applyProtection="1">
      <alignment vertical="center"/>
      <protection locked="0"/>
    </xf>
    <xf numFmtId="0" fontId="33" fillId="4" borderId="51" xfId="0" applyFont="1" applyFill="1" applyBorder="1" applyAlignment="1" applyProtection="1">
      <alignment vertical="center"/>
      <protection locked="0"/>
    </xf>
    <xf numFmtId="0" fontId="34" fillId="0" borderId="17" xfId="0" applyFont="1" applyBorder="1" applyAlignment="1" applyProtection="1">
      <alignment vertical="center"/>
      <protection/>
    </xf>
    <xf numFmtId="0" fontId="34" fillId="4" borderId="50" xfId="0" applyFont="1" applyFill="1" applyBorder="1" applyAlignment="1" applyProtection="1">
      <alignment vertical="center"/>
      <protection locked="0"/>
    </xf>
    <xf numFmtId="0" fontId="34" fillId="4" borderId="51" xfId="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/>
    </xf>
    <xf numFmtId="0" fontId="0" fillId="0" borderId="52" xfId="0" applyBorder="1" applyAlignment="1">
      <alignment/>
    </xf>
    <xf numFmtId="0" fontId="0" fillId="0" borderId="17" xfId="0" applyBorder="1" applyAlignment="1">
      <alignment/>
    </xf>
    <xf numFmtId="0" fontId="33" fillId="20" borderId="52" xfId="0" applyFont="1" applyFill="1" applyBorder="1" applyAlignment="1" applyProtection="1">
      <alignment vertical="center"/>
      <protection/>
    </xf>
    <xf numFmtId="0" fontId="34" fillId="20" borderId="50" xfId="0" applyFont="1" applyFill="1" applyBorder="1" applyAlignment="1" applyProtection="1">
      <alignment vertical="center"/>
      <protection/>
    </xf>
    <xf numFmtId="0" fontId="34" fillId="4" borderId="53" xfId="0" applyFont="1" applyFill="1" applyBorder="1" applyAlignment="1" applyProtection="1">
      <alignment horizontal="left" vertical="center"/>
      <protection/>
    </xf>
    <xf numFmtId="10" fontId="34" fillId="22" borderId="54" xfId="95" applyNumberFormat="1" applyFont="1" applyFill="1" applyBorder="1" applyAlignment="1" applyProtection="1">
      <alignment vertical="center"/>
      <protection locked="0"/>
    </xf>
    <xf numFmtId="0" fontId="34" fillId="4" borderId="55" xfId="0" applyFont="1" applyFill="1" applyBorder="1" applyAlignment="1" applyProtection="1">
      <alignment horizontal="left" vertical="center"/>
      <protection/>
    </xf>
    <xf numFmtId="0" fontId="34" fillId="4" borderId="56" xfId="0" applyFont="1" applyFill="1" applyBorder="1" applyAlignment="1" applyProtection="1">
      <alignment horizontal="left" vertical="center"/>
      <protection/>
    </xf>
    <xf numFmtId="0" fontId="0" fillId="4" borderId="17" xfId="0" applyFill="1" applyBorder="1" applyAlignment="1">
      <alignment/>
    </xf>
    <xf numFmtId="0" fontId="34" fillId="4" borderId="38" xfId="0" applyFont="1" applyFill="1" applyBorder="1" applyAlignment="1" applyProtection="1">
      <alignment horizontal="left" vertical="center"/>
      <protection/>
    </xf>
    <xf numFmtId="10" fontId="0" fillId="4" borderId="39" xfId="95" applyNumberFormat="1" applyFont="1" applyFill="1" applyBorder="1" applyAlignment="1">
      <alignment/>
    </xf>
    <xf numFmtId="4" fontId="24" fillId="0" borderId="0" xfId="88" applyNumberFormat="1" applyFont="1" applyFill="1" applyBorder="1" applyAlignment="1" applyProtection="1">
      <alignment vertical="center" wrapText="1"/>
      <protection/>
    </xf>
    <xf numFmtId="4" fontId="24" fillId="0" borderId="18" xfId="88" applyNumberFormat="1" applyFont="1" applyFill="1" applyBorder="1" applyAlignment="1" applyProtection="1">
      <alignment vertical="center" wrapText="1"/>
      <protection/>
    </xf>
    <xf numFmtId="4" fontId="49" fillId="0" borderId="20" xfId="88" applyNumberFormat="1" applyFont="1" applyFill="1" applyBorder="1" applyAlignment="1" applyProtection="1">
      <alignment vertical="center" wrapText="1"/>
      <protection/>
    </xf>
    <xf numFmtId="4" fontId="54" fillId="0" borderId="16" xfId="88" applyNumberFormat="1" applyFont="1" applyBorder="1" applyAlignment="1">
      <alignment vertical="center"/>
      <protection/>
    </xf>
    <xf numFmtId="4" fontId="24" fillId="0" borderId="18" xfId="88" applyNumberFormat="1" applyFont="1" applyFill="1" applyBorder="1" applyAlignment="1" applyProtection="1">
      <alignment horizontal="right" vertical="center" wrapText="1"/>
      <protection/>
    </xf>
    <xf numFmtId="4" fontId="49" fillId="0" borderId="20" xfId="88" applyNumberFormat="1" applyFont="1" applyFill="1" applyBorder="1" applyAlignment="1" applyProtection="1">
      <alignment horizontal="right" vertical="center" wrapText="1"/>
      <protection/>
    </xf>
    <xf numFmtId="4" fontId="52" fillId="0" borderId="16" xfId="88" applyNumberFormat="1" applyFont="1" applyBorder="1" applyAlignment="1">
      <alignment horizontal="right" vertical="center"/>
      <protection/>
    </xf>
    <xf numFmtId="4" fontId="52" fillId="0" borderId="16" xfId="88" applyNumberFormat="1" applyFont="1" applyFill="1" applyBorder="1" applyAlignment="1" applyProtection="1">
      <alignment vertical="center" wrapText="1"/>
      <protection/>
    </xf>
    <xf numFmtId="4" fontId="52" fillId="0" borderId="16" xfId="88" applyNumberFormat="1" applyFont="1" applyFill="1" applyBorder="1" applyAlignment="1" applyProtection="1">
      <alignment horizontal="right" vertical="center" wrapText="1"/>
      <protection/>
    </xf>
    <xf numFmtId="49" fontId="24" fillId="0" borderId="0" xfId="88" applyNumberFormat="1" applyFont="1" applyFill="1" applyBorder="1" applyAlignment="1" applyProtection="1">
      <alignment horizontal="center" vertical="center" wrapText="1"/>
      <protection/>
    </xf>
    <xf numFmtId="0" fontId="23" fillId="0" borderId="57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39" fillId="28" borderId="33" xfId="0" applyFont="1" applyFill="1" applyBorder="1" applyAlignment="1">
      <alignment horizontal="center" vertical="center" wrapText="1"/>
    </xf>
    <xf numFmtId="0" fontId="39" fillId="28" borderId="26" xfId="0" applyFont="1" applyFill="1" applyBorder="1" applyAlignment="1">
      <alignment horizontal="center" vertical="center" wrapText="1"/>
    </xf>
    <xf numFmtId="0" fontId="39" fillId="28" borderId="34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right" vertical="center" wrapText="1"/>
    </xf>
    <xf numFmtId="0" fontId="44" fillId="22" borderId="11" xfId="0" applyFont="1" applyFill="1" applyBorder="1" applyAlignment="1">
      <alignment horizontal="right" vertical="center" wrapText="1"/>
    </xf>
    <xf numFmtId="0" fontId="44" fillId="22" borderId="12" xfId="0" applyFont="1" applyFill="1" applyBorder="1" applyAlignment="1">
      <alignment horizontal="right" vertical="center" wrapText="1"/>
    </xf>
    <xf numFmtId="0" fontId="23" fillId="0" borderId="59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6" fillId="0" borderId="61" xfId="0" applyFont="1" applyBorder="1" applyAlignment="1">
      <alignment horizontal="center" wrapText="1"/>
    </xf>
    <xf numFmtId="0" fontId="26" fillId="0" borderId="62" xfId="0" applyFont="1" applyBorder="1" applyAlignment="1">
      <alignment horizontal="center" wrapText="1"/>
    </xf>
    <xf numFmtId="0" fontId="27" fillId="28" borderId="60" xfId="0" applyFont="1" applyFill="1" applyBorder="1" applyAlignment="1">
      <alignment horizontal="center" vertical="center"/>
    </xf>
    <xf numFmtId="0" fontId="27" fillId="28" borderId="61" xfId="0" applyFont="1" applyFill="1" applyBorder="1" applyAlignment="1">
      <alignment horizontal="center" vertical="center"/>
    </xf>
    <xf numFmtId="0" fontId="27" fillId="28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10" fontId="34" fillId="4" borderId="31" xfId="0" applyNumberFormat="1" applyFont="1" applyFill="1" applyBorder="1" applyAlignment="1" applyProtection="1">
      <alignment horizontal="center" vertical="center"/>
      <protection/>
    </xf>
    <xf numFmtId="10" fontId="34" fillId="4" borderId="69" xfId="0" applyNumberFormat="1" applyFont="1" applyFill="1" applyBorder="1" applyAlignment="1" applyProtection="1">
      <alignment horizontal="center" vertical="center"/>
      <protection/>
    </xf>
    <xf numFmtId="10" fontId="34" fillId="4" borderId="26" xfId="0" applyNumberFormat="1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1" xfId="0" applyBorder="1" applyAlignment="1">
      <alignment horizontal="center"/>
    </xf>
    <xf numFmtId="10" fontId="34" fillId="20" borderId="48" xfId="0" applyNumberFormat="1" applyFont="1" applyFill="1" applyBorder="1" applyAlignment="1" applyProtection="1">
      <alignment horizontal="center" vertical="center"/>
      <protection/>
    </xf>
    <xf numFmtId="10" fontId="34" fillId="20" borderId="26" xfId="0" applyNumberFormat="1" applyFont="1" applyFill="1" applyBorder="1" applyAlignment="1" applyProtection="1">
      <alignment horizontal="center" vertical="center"/>
      <protection/>
    </xf>
    <xf numFmtId="10" fontId="34" fillId="20" borderId="49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4" borderId="4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0" fontId="33" fillId="20" borderId="13" xfId="0" applyFont="1" applyFill="1" applyBorder="1" applyAlignment="1" applyProtection="1">
      <alignment horizontal="center" vertical="center" wrapText="1"/>
      <protection/>
    </xf>
    <xf numFmtId="0" fontId="33" fillId="20" borderId="36" xfId="0" applyFont="1" applyFill="1" applyBorder="1" applyAlignment="1" applyProtection="1">
      <alignment horizontal="center" vertical="center" wrapText="1"/>
      <protection/>
    </xf>
    <xf numFmtId="0" fontId="33" fillId="20" borderId="59" xfId="0" applyFont="1" applyFill="1" applyBorder="1" applyAlignment="1" applyProtection="1">
      <alignment horizontal="center" vertical="center" wrapText="1"/>
      <protection/>
    </xf>
    <xf numFmtId="0" fontId="33" fillId="20" borderId="72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3" fillId="20" borderId="73" xfId="0" applyFont="1" applyFill="1" applyBorder="1" applyAlignment="1" applyProtection="1">
      <alignment horizontal="center" vertical="center" wrapText="1"/>
      <protection/>
    </xf>
    <xf numFmtId="0" fontId="33" fillId="20" borderId="13" xfId="0" applyFont="1" applyFill="1" applyBorder="1" applyAlignment="1" applyProtection="1">
      <alignment horizontal="center" vertical="center"/>
      <protection/>
    </xf>
    <xf numFmtId="0" fontId="33" fillId="20" borderId="14" xfId="0" applyFont="1" applyFill="1" applyBorder="1" applyAlignment="1" applyProtection="1">
      <alignment horizontal="center" vertical="center"/>
      <protection/>
    </xf>
    <xf numFmtId="0" fontId="33" fillId="20" borderId="72" xfId="0" applyFont="1" applyFill="1" applyBorder="1" applyAlignment="1" applyProtection="1">
      <alignment horizontal="center" vertical="center"/>
      <protection/>
    </xf>
    <xf numFmtId="0" fontId="33" fillId="20" borderId="51" xfId="0" applyFont="1" applyFill="1" applyBorder="1" applyAlignment="1" applyProtection="1">
      <alignment horizontal="center" vertical="center"/>
      <protection/>
    </xf>
    <xf numFmtId="0" fontId="45" fillId="0" borderId="26" xfId="0" applyFont="1" applyBorder="1" applyAlignment="1">
      <alignment horizontal="center" vertical="center"/>
    </xf>
    <xf numFmtId="0" fontId="33" fillId="4" borderId="50" xfId="0" applyFont="1" applyFill="1" applyBorder="1" applyAlignment="1" applyProtection="1">
      <alignment horizontal="left" vertical="center" wrapText="1"/>
      <protection locked="0"/>
    </xf>
    <xf numFmtId="0" fontId="33" fillId="4" borderId="27" xfId="0" applyFont="1" applyFill="1" applyBorder="1" applyAlignment="1" applyProtection="1">
      <alignment horizontal="left" vertical="center" wrapText="1"/>
      <protection locked="0"/>
    </xf>
    <xf numFmtId="0" fontId="33" fillId="4" borderId="51" xfId="0" applyFont="1" applyFill="1" applyBorder="1" applyAlignment="1" applyProtection="1">
      <alignment horizontal="left" vertical="center" wrapText="1"/>
      <protection locked="0"/>
    </xf>
    <xf numFmtId="10" fontId="34" fillId="4" borderId="29" xfId="0" applyNumberFormat="1" applyFont="1" applyFill="1" applyBorder="1" applyAlignment="1" applyProtection="1">
      <alignment horizontal="center" vertical="center"/>
      <protection/>
    </xf>
    <xf numFmtId="10" fontId="34" fillId="4" borderId="74" xfId="0" applyNumberFormat="1" applyFont="1" applyFill="1" applyBorder="1" applyAlignment="1" applyProtection="1">
      <alignment horizontal="center" vertical="center"/>
      <protection/>
    </xf>
    <xf numFmtId="0" fontId="51" fillId="4" borderId="48" xfId="88" applyFont="1" applyFill="1" applyBorder="1" applyAlignment="1">
      <alignment horizontal="center"/>
      <protection/>
    </xf>
    <xf numFmtId="0" fontId="51" fillId="4" borderId="26" xfId="88" applyFont="1" applyFill="1" applyBorder="1" applyAlignment="1">
      <alignment horizontal="center"/>
      <protection/>
    </xf>
    <xf numFmtId="0" fontId="51" fillId="4" borderId="49" xfId="88" applyFont="1" applyFill="1" applyBorder="1" applyAlignment="1">
      <alignment horizontal="center"/>
      <protection/>
    </xf>
    <xf numFmtId="10" fontId="0" fillId="4" borderId="33" xfId="88" applyNumberFormat="1" applyFill="1" applyBorder="1" applyAlignment="1">
      <alignment horizontal="left" vertical="center"/>
      <protection/>
    </xf>
    <xf numFmtId="0" fontId="0" fillId="4" borderId="26" xfId="88" applyFill="1" applyBorder="1" applyAlignment="1">
      <alignment horizontal="left" vertical="center"/>
      <protection/>
    </xf>
    <xf numFmtId="0" fontId="0" fillId="4" borderId="49" xfId="88" applyFill="1" applyBorder="1" applyAlignment="1">
      <alignment horizontal="left" vertical="center"/>
      <protection/>
    </xf>
    <xf numFmtId="10" fontId="0" fillId="4" borderId="75" xfId="88" applyNumberFormat="1" applyFill="1" applyBorder="1" applyAlignment="1">
      <alignment horizontal="left" vertical="center"/>
      <protection/>
    </xf>
    <xf numFmtId="0" fontId="0" fillId="4" borderId="76" xfId="88" applyFill="1" applyBorder="1" applyAlignment="1">
      <alignment horizontal="left" vertical="center"/>
      <protection/>
    </xf>
    <xf numFmtId="0" fontId="0" fillId="4" borderId="77" xfId="88" applyFill="1" applyBorder="1" applyAlignment="1">
      <alignment horizontal="left" vertical="center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0" fontId="34" fillId="4" borderId="34" xfId="0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9" xfId="0" applyBorder="1" applyAlignment="1">
      <alignment horizontal="center"/>
    </xf>
    <xf numFmtId="0" fontId="39" fillId="28" borderId="33" xfId="0" applyFont="1" applyFill="1" applyBorder="1" applyAlignment="1">
      <alignment horizontal="center" vertical="center" wrapText="1"/>
    </xf>
    <xf numFmtId="0" fontId="39" fillId="28" borderId="26" xfId="0" applyFont="1" applyFill="1" applyBorder="1" applyAlignment="1">
      <alignment horizontal="center" vertical="center" wrapText="1"/>
    </xf>
    <xf numFmtId="0" fontId="39" fillId="28" borderId="3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 wrapText="1"/>
    </xf>
    <xf numFmtId="0" fontId="26" fillId="0" borderId="61" xfId="0" applyFont="1" applyBorder="1" applyAlignment="1">
      <alignment horizontal="center" wrapText="1"/>
    </xf>
    <xf numFmtId="0" fontId="26" fillId="0" borderId="62" xfId="0" applyFont="1" applyBorder="1" applyAlignment="1">
      <alignment horizontal="center" wrapText="1"/>
    </xf>
    <xf numFmtId="0" fontId="27" fillId="28" borderId="60" xfId="0" applyFont="1" applyFill="1" applyBorder="1" applyAlignment="1">
      <alignment horizontal="center" vertical="center"/>
    </xf>
    <xf numFmtId="0" fontId="27" fillId="28" borderId="61" xfId="0" applyFont="1" applyFill="1" applyBorder="1" applyAlignment="1">
      <alignment horizontal="center" vertical="center"/>
    </xf>
    <xf numFmtId="0" fontId="27" fillId="28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right" vertical="center" wrapText="1"/>
    </xf>
    <xf numFmtId="0" fontId="44" fillId="22" borderId="11" xfId="0" applyFont="1" applyFill="1" applyBorder="1" applyAlignment="1">
      <alignment horizontal="right" vertical="center" wrapText="1"/>
    </xf>
    <xf numFmtId="0" fontId="44" fillId="22" borderId="12" xfId="0" applyFont="1" applyFill="1" applyBorder="1" applyAlignment="1">
      <alignment horizontal="right" vertical="center" wrapText="1"/>
    </xf>
    <xf numFmtId="0" fontId="39" fillId="28" borderId="48" xfId="0" applyFont="1" applyFill="1" applyBorder="1" applyAlignment="1">
      <alignment horizontal="center" vertical="center" wrapText="1"/>
    </xf>
    <xf numFmtId="0" fontId="39" fillId="28" borderId="4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4" fillId="22" borderId="19" xfId="0" applyFont="1" applyFill="1" applyBorder="1" applyAlignment="1">
      <alignment horizontal="right" vertical="center" wrapText="1"/>
    </xf>
    <xf numFmtId="0" fontId="44" fillId="22" borderId="20" xfId="0" applyFont="1" applyFill="1" applyBorder="1" applyAlignment="1">
      <alignment horizontal="right" vertical="center" wrapText="1"/>
    </xf>
    <xf numFmtId="0" fontId="44" fillId="22" borderId="16" xfId="0" applyFont="1" applyFill="1" applyBorder="1" applyAlignment="1">
      <alignment horizontal="right" vertical="center" wrapText="1"/>
    </xf>
    <xf numFmtId="0" fontId="42" fillId="0" borderId="33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>
      <alignment horizontal="left" vertical="center" wrapText="1"/>
    </xf>
    <xf numFmtId="49" fontId="50" fillId="0" borderId="0" xfId="88" applyNumberFormat="1" applyFont="1" applyFill="1" applyBorder="1" applyAlignment="1" applyProtection="1">
      <alignment horizontal="left" vertical="center" wrapText="1"/>
      <protection/>
    </xf>
    <xf numFmtId="49" fontId="24" fillId="0" borderId="0" xfId="88" applyNumberFormat="1" applyFont="1" applyFill="1" applyBorder="1" applyAlignment="1" applyProtection="1">
      <alignment horizontal="left" vertical="center" wrapText="1"/>
      <protection/>
    </xf>
    <xf numFmtId="49" fontId="50" fillId="0" borderId="17" xfId="88" applyNumberFormat="1" applyFont="1" applyFill="1" applyBorder="1" applyAlignment="1" applyProtection="1">
      <alignment horizontal="center" vertical="center" wrapText="1"/>
      <protection/>
    </xf>
    <xf numFmtId="49" fontId="50" fillId="0" borderId="0" xfId="88" applyNumberFormat="1" applyFont="1" applyFill="1" applyBorder="1" applyAlignment="1" applyProtection="1">
      <alignment horizontal="center" vertical="center" wrapText="1"/>
      <protection/>
    </xf>
    <xf numFmtId="0" fontId="24" fillId="0" borderId="0" xfId="88" applyNumberFormat="1" applyFont="1" applyFill="1" applyBorder="1" applyAlignment="1" applyProtection="1">
      <alignment horizontal="center" vertical="center" wrapText="1"/>
      <protection/>
    </xf>
    <xf numFmtId="0" fontId="51" fillId="21" borderId="45" xfId="88" applyNumberFormat="1" applyFont="1" applyFill="1" applyBorder="1" applyAlignment="1" applyProtection="1">
      <alignment horizontal="center" vertical="center" wrapText="1"/>
      <protection/>
    </xf>
    <xf numFmtId="0" fontId="51" fillId="21" borderId="46" xfId="88" applyNumberFormat="1" applyFont="1" applyFill="1" applyBorder="1" applyAlignment="1" applyProtection="1">
      <alignment horizontal="center" vertical="center" wrapText="1"/>
      <protection/>
    </xf>
    <xf numFmtId="0" fontId="51" fillId="21" borderId="47" xfId="88" applyNumberFormat="1" applyFont="1" applyFill="1" applyBorder="1" applyAlignment="1" applyProtection="1">
      <alignment horizontal="center" vertical="center" wrapText="1"/>
      <protection/>
    </xf>
    <xf numFmtId="0" fontId="51" fillId="21" borderId="45" xfId="88" applyFont="1" applyFill="1" applyBorder="1" applyAlignment="1">
      <alignment horizontal="center"/>
      <protection/>
    </xf>
    <xf numFmtId="0" fontId="51" fillId="21" borderId="46" xfId="88" applyFont="1" applyFill="1" applyBorder="1" applyAlignment="1">
      <alignment horizontal="center"/>
      <protection/>
    </xf>
    <xf numFmtId="0" fontId="51" fillId="21" borderId="47" xfId="88" applyFont="1" applyFill="1" applyBorder="1" applyAlignment="1">
      <alignment horizontal="center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Data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xplanatory Text" xfId="72"/>
    <cellStyle name="Fixo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 2 2" xfId="88"/>
    <cellStyle name="Normal 2 2 2" xfId="89"/>
    <cellStyle name="Nota" xfId="90"/>
    <cellStyle name="Note" xfId="91"/>
    <cellStyle name="Output" xfId="92"/>
    <cellStyle name="Percentual" xfId="93"/>
    <cellStyle name="Ponto" xfId="94"/>
    <cellStyle name="Percent" xfId="95"/>
    <cellStyle name="Saída" xfId="96"/>
    <cellStyle name="Separador de m" xfId="97"/>
    <cellStyle name="Comma" xfId="98"/>
    <cellStyle name="Comma [0]" xfId="99"/>
    <cellStyle name="Separador de milhares 2" xfId="100"/>
    <cellStyle name="Separador de milhares 3" xfId="101"/>
    <cellStyle name="Separador de milhares 4" xfId="102"/>
    <cellStyle name="Separador de milhares 5" xfId="103"/>
    <cellStyle name="Texto de Aviso" xfId="104"/>
    <cellStyle name="Texto Explicativo" xfId="105"/>
    <cellStyle name="Title" xfId="106"/>
    <cellStyle name="Título" xfId="107"/>
    <cellStyle name="Título 1" xfId="108"/>
    <cellStyle name="Título 2" xfId="109"/>
    <cellStyle name="Título 3" xfId="110"/>
    <cellStyle name="Título 4" xfId="111"/>
    <cellStyle name="Titulo1" xfId="112"/>
    <cellStyle name="Titulo2" xfId="113"/>
    <cellStyle name="Total" xfId="114"/>
    <cellStyle name="Warning Text" xfId="115"/>
  </cellStyles>
  <dxfs count="23">
    <dxf>
      <font>
        <color indexed="10"/>
      </font>
    </dxf>
    <dxf>
      <font>
        <color indexed="10"/>
      </font>
      <fill>
        <patternFill>
          <bgColor indexed="43"/>
        </patternFill>
      </fill>
    </dxf>
    <dxf>
      <font>
        <color indexed="12"/>
      </font>
      <fill>
        <patternFill>
          <bgColor indexed="27"/>
        </patternFill>
      </fill>
    </dxf>
    <dxf>
      <fill>
        <patternFill patternType="gray125">
          <bgColor indexed="51"/>
        </patternFill>
      </fill>
    </dxf>
    <dxf>
      <font>
        <b/>
        <i/>
        <color indexed="10"/>
      </font>
    </dxf>
    <dxf>
      <fill>
        <patternFill patternType="gray0625">
          <bgColor indexed="51"/>
        </patternFill>
      </fill>
    </dxf>
    <dxf>
      <font>
        <color indexed="10"/>
      </font>
    </dxf>
    <dxf>
      <font>
        <color indexed="10"/>
      </font>
    </dxf>
    <dxf>
      <fill>
        <patternFill patternType="gray125">
          <bgColor indexed="51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2"/>
      </font>
      <fill>
        <patternFill>
          <bgColor indexed="27"/>
        </patternFill>
      </fill>
    </dxf>
    <dxf>
      <font>
        <b/>
        <i/>
        <color indexed="10"/>
      </font>
    </dxf>
    <dxf>
      <fill>
        <patternFill patternType="gray0625">
          <bgColor indexed="5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 patternType="gray125">
          <bgColor indexed="51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2"/>
      </font>
      <fill>
        <patternFill>
          <bgColor indexed="27"/>
        </patternFill>
      </fill>
    </dxf>
    <dxf>
      <font>
        <b/>
        <i/>
        <color indexed="10"/>
      </font>
    </dxf>
    <dxf>
      <fill>
        <patternFill patternType="gray0625">
          <bgColor indexed="51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0</xdr:row>
      <xdr:rowOff>104775</xdr:rowOff>
    </xdr:from>
    <xdr:to>
      <xdr:col>5</xdr:col>
      <xdr:colOff>466725</xdr:colOff>
      <xdr:row>0</xdr:row>
      <xdr:rowOff>876300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590800" y="104775"/>
          <a:ext cx="3971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Regulação Urbana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676275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66675</xdr:rowOff>
    </xdr:from>
    <xdr:to>
      <xdr:col>5</xdr:col>
      <xdr:colOff>419100</xdr:colOff>
      <xdr:row>0</xdr:row>
      <xdr:rowOff>847725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695575" y="66675"/>
          <a:ext cx="39719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Regulação Urbana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676275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0</xdr:row>
      <xdr:rowOff>76200</xdr:rowOff>
    </xdr:from>
    <xdr:to>
      <xdr:col>5</xdr:col>
      <xdr:colOff>276225</xdr:colOff>
      <xdr:row>0</xdr:row>
      <xdr:rowOff>866775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581275" y="76200"/>
          <a:ext cx="3971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Regulação Urbana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495300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4</xdr:col>
      <xdr:colOff>381000</xdr:colOff>
      <xdr:row>0</xdr:row>
      <xdr:rowOff>685800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876425" y="47625"/>
          <a:ext cx="36957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LAGOA SANTA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Municipal de Desenvolvimento Urbano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Obras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676275</xdr:colOff>
      <xdr:row>0</xdr:row>
      <xdr:rowOff>762000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quivos%20internos\Quadro%20de%20quantidades\ORCA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MLS\MODELO%20PLANILHA%20E%20BDI%20ATUALIZ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BDI TCU 2622 - EDIF"/>
      <sheetName val="BDI TCU 2622 -URBANAS "/>
      <sheetName val="BDI TCU 2622 -SANEAMENTO"/>
      <sheetName val="BDI TCU 2622 - ELET"/>
      <sheetName val="BDI TCU 2622 - MAT.EQUIP"/>
      <sheetName val="BDI TCU 2622 PORT.MAR.FLU"/>
      <sheetName val="QCI"/>
      <sheetName val="CRONOGRAMA FINAN"/>
      <sheetName val="CRONOGRAMA FÍSICO"/>
    </sheetNames>
    <sheetDataSet>
      <sheetData sheetId="0">
        <row r="11">
          <cell r="N11" t="str">
            <v>MG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0"/>
  <sheetViews>
    <sheetView showGridLines="0" showZeros="0" view="pageBreakPreview"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5.421875" style="137" bestFit="1" customWidth="1"/>
    <col min="2" max="2" width="15.57421875" style="137" customWidth="1"/>
    <col min="3" max="3" width="49.57421875" style="137" customWidth="1"/>
    <col min="4" max="4" width="9.140625" style="137" customWidth="1"/>
    <col min="5" max="5" width="11.7109375" style="137" customWidth="1"/>
    <col min="6" max="6" width="13.421875" style="137" customWidth="1"/>
    <col min="7" max="8" width="11.7109375" style="137" customWidth="1"/>
    <col min="9" max="9" width="11.28125" style="137" bestFit="1" customWidth="1"/>
    <col min="10" max="10" width="14.7109375" style="137" customWidth="1"/>
    <col min="11" max="16384" width="9.140625" style="137" customWidth="1"/>
  </cols>
  <sheetData>
    <row r="1" spans="1:9" ht="69.75" customHeight="1">
      <c r="A1" s="299"/>
      <c r="B1" s="300"/>
      <c r="C1" s="303"/>
      <c r="D1" s="303"/>
      <c r="E1" s="303"/>
      <c r="F1" s="303"/>
      <c r="G1" s="303"/>
      <c r="H1" s="303"/>
      <c r="I1" s="304"/>
    </row>
    <row r="2" spans="1:9" ht="3.75" customHeight="1" thickBot="1">
      <c r="A2" s="311"/>
      <c r="B2" s="312"/>
      <c r="C2" s="312"/>
      <c r="D2" s="312"/>
      <c r="E2" s="312"/>
      <c r="F2" s="312"/>
      <c r="G2" s="312"/>
      <c r="H2" s="312"/>
      <c r="I2" s="313"/>
    </row>
    <row r="3" spans="1:9" ht="19.5" customHeight="1" thickBot="1">
      <c r="A3" s="305" t="s">
        <v>4</v>
      </c>
      <c r="B3" s="306"/>
      <c r="C3" s="306"/>
      <c r="D3" s="306"/>
      <c r="E3" s="306"/>
      <c r="F3" s="306"/>
      <c r="G3" s="306"/>
      <c r="H3" s="306"/>
      <c r="I3" s="307"/>
    </row>
    <row r="4" spans="1:9" ht="3.75" customHeight="1" thickBot="1">
      <c r="A4" s="138"/>
      <c r="B4" s="139"/>
      <c r="C4" s="139"/>
      <c r="D4" s="139"/>
      <c r="E4" s="139"/>
      <c r="F4" s="139"/>
      <c r="G4" s="139"/>
      <c r="H4" s="139"/>
      <c r="I4" s="140"/>
    </row>
    <row r="5" spans="1:9" ht="19.5" customHeight="1">
      <c r="A5" s="274" t="s">
        <v>457</v>
      </c>
      <c r="B5" s="275"/>
      <c r="C5" s="275"/>
      <c r="D5" s="275"/>
      <c r="E5" s="276"/>
      <c r="F5" s="308" t="s">
        <v>6</v>
      </c>
      <c r="G5" s="309"/>
      <c r="H5" s="309"/>
      <c r="I5" s="310"/>
    </row>
    <row r="6" spans="1:9" ht="45.75" customHeight="1">
      <c r="A6" s="279" t="s">
        <v>412</v>
      </c>
      <c r="B6" s="280"/>
      <c r="C6" s="280"/>
      <c r="D6" s="280"/>
      <c r="E6" s="281"/>
      <c r="F6" s="285">
        <v>43217</v>
      </c>
      <c r="G6" s="286"/>
      <c r="H6" s="286"/>
      <c r="I6" s="287"/>
    </row>
    <row r="7" spans="1:9" ht="25.5" customHeight="1">
      <c r="A7" s="279" t="s">
        <v>458</v>
      </c>
      <c r="B7" s="280"/>
      <c r="C7" s="280"/>
      <c r="D7" s="281"/>
      <c r="E7" s="296" t="s">
        <v>7</v>
      </c>
      <c r="F7" s="297"/>
      <c r="G7" s="297"/>
      <c r="H7" s="297"/>
      <c r="I7" s="298"/>
    </row>
    <row r="8" spans="1:9" ht="29.25" customHeight="1">
      <c r="A8" s="279" t="s">
        <v>414</v>
      </c>
      <c r="B8" s="280"/>
      <c r="C8" s="280"/>
      <c r="D8" s="281"/>
      <c r="E8" s="277" t="s">
        <v>8</v>
      </c>
      <c r="F8" s="294" t="s">
        <v>9</v>
      </c>
      <c r="G8" s="141"/>
      <c r="H8" s="142"/>
      <c r="I8" s="143" t="s">
        <v>10</v>
      </c>
    </row>
    <row r="9" spans="1:9" ht="19.5" customHeight="1" thickBot="1">
      <c r="A9" s="301" t="s">
        <v>469</v>
      </c>
      <c r="B9" s="302"/>
      <c r="C9" s="302"/>
      <c r="D9" s="272"/>
      <c r="E9" s="278"/>
      <c r="F9" s="295"/>
      <c r="G9" s="144"/>
      <c r="H9" s="145"/>
      <c r="I9" s="146">
        <f>'BDI TCU 2622 -URBANAS LOTE 01'!J36</f>
        <v>0.3066</v>
      </c>
    </row>
    <row r="10" spans="1:9" ht="3.75" customHeight="1" thickBot="1">
      <c r="A10" s="282"/>
      <c r="B10" s="283"/>
      <c r="C10" s="283"/>
      <c r="D10" s="283"/>
      <c r="E10" s="283"/>
      <c r="F10" s="283"/>
      <c r="G10" s="283"/>
      <c r="H10" s="283"/>
      <c r="I10" s="284"/>
    </row>
    <row r="11" spans="1:9" ht="38.25">
      <c r="A11" s="147" t="s">
        <v>11</v>
      </c>
      <c r="B11" s="148" t="s">
        <v>12</v>
      </c>
      <c r="C11" s="148" t="s">
        <v>13</v>
      </c>
      <c r="D11" s="148" t="s">
        <v>14</v>
      </c>
      <c r="E11" s="148" t="s">
        <v>15</v>
      </c>
      <c r="F11" s="149" t="s">
        <v>16</v>
      </c>
      <c r="G11" s="149" t="s">
        <v>17</v>
      </c>
      <c r="H11" s="150" t="s">
        <v>384</v>
      </c>
      <c r="I11" s="151" t="s">
        <v>383</v>
      </c>
    </row>
    <row r="12" spans="1:9" ht="17.25" customHeight="1">
      <c r="A12" s="288" t="s">
        <v>54</v>
      </c>
      <c r="B12" s="289"/>
      <c r="C12" s="289"/>
      <c r="D12" s="289"/>
      <c r="E12" s="289"/>
      <c r="F12" s="289"/>
      <c r="G12" s="289"/>
      <c r="H12" s="289"/>
      <c r="I12" s="290"/>
    </row>
    <row r="13" spans="1:10" ht="18.75" customHeight="1">
      <c r="A13" s="152">
        <v>1</v>
      </c>
      <c r="B13" s="152"/>
      <c r="C13" s="153" t="s">
        <v>55</v>
      </c>
      <c r="D13" s="154"/>
      <c r="E13" s="155"/>
      <c r="F13" s="156"/>
      <c r="G13" s="156">
        <f aca="true" t="shared" si="0" ref="G13:G64">ROUND(F13+(F13*$I$9),2)</f>
        <v>0</v>
      </c>
      <c r="H13" s="156"/>
      <c r="I13" s="157"/>
      <c r="J13" s="158"/>
    </row>
    <row r="14" spans="1:12" ht="16.5" customHeight="1">
      <c r="A14" s="159" t="s">
        <v>18</v>
      </c>
      <c r="B14" s="160"/>
      <c r="C14" s="161" t="s">
        <v>56</v>
      </c>
      <c r="D14" s="162"/>
      <c r="E14" s="163"/>
      <c r="F14" s="164"/>
      <c r="G14" s="165">
        <f t="shared" si="0"/>
        <v>0</v>
      </c>
      <c r="H14" s="166">
        <f>SUM(H15:H16)</f>
        <v>159330</v>
      </c>
      <c r="I14" s="166">
        <f>SUM(I15:I16)</f>
        <v>208190.4</v>
      </c>
      <c r="L14" s="167"/>
    </row>
    <row r="15" spans="1:9" ht="25.5">
      <c r="A15" s="168" t="s">
        <v>108</v>
      </c>
      <c r="B15" s="69" t="s">
        <v>153</v>
      </c>
      <c r="C15" s="170" t="s">
        <v>397</v>
      </c>
      <c r="D15" s="171" t="s">
        <v>105</v>
      </c>
      <c r="E15" s="172">
        <v>10</v>
      </c>
      <c r="F15" s="173">
        <v>809</v>
      </c>
      <c r="G15" s="174">
        <f t="shared" si="0"/>
        <v>1057.04</v>
      </c>
      <c r="H15" s="174">
        <f>E15*F15</f>
        <v>8090</v>
      </c>
      <c r="I15" s="174">
        <f>ROUND((E15*G15),2)</f>
        <v>10570.4</v>
      </c>
    </row>
    <row r="16" spans="1:10" ht="18" customHeight="1">
      <c r="A16" s="168" t="s">
        <v>109</v>
      </c>
      <c r="B16" s="169" t="s">
        <v>154</v>
      </c>
      <c r="C16" s="170" t="s">
        <v>57</v>
      </c>
      <c r="D16" s="171" t="s">
        <v>106</v>
      </c>
      <c r="E16" s="172">
        <v>2000</v>
      </c>
      <c r="F16" s="173">
        <v>75.62</v>
      </c>
      <c r="G16" s="174">
        <f t="shared" si="0"/>
        <v>98.81</v>
      </c>
      <c r="H16" s="174">
        <f>E16*F16</f>
        <v>151240</v>
      </c>
      <c r="I16" s="174">
        <f>ROUND((E16*G16),2)</f>
        <v>197620</v>
      </c>
      <c r="J16" s="158"/>
    </row>
    <row r="17" spans="1:10" ht="15" customHeight="1">
      <c r="A17" s="159" t="s">
        <v>0</v>
      </c>
      <c r="B17" s="175"/>
      <c r="C17" s="161" t="s">
        <v>58</v>
      </c>
      <c r="D17" s="176"/>
      <c r="E17" s="177"/>
      <c r="F17" s="178"/>
      <c r="G17" s="165">
        <f t="shared" si="0"/>
        <v>0</v>
      </c>
      <c r="H17" s="166">
        <f>SUM(H18:H21)</f>
        <v>66840</v>
      </c>
      <c r="I17" s="166">
        <f>SUM(I18:I21)</f>
        <v>87337</v>
      </c>
      <c r="J17" s="158"/>
    </row>
    <row r="18" spans="1:10" ht="17.25" customHeight="1">
      <c r="A18" s="168" t="s">
        <v>110</v>
      </c>
      <c r="B18" s="69" t="s">
        <v>155</v>
      </c>
      <c r="C18" s="170" t="s">
        <v>59</v>
      </c>
      <c r="D18" s="171" t="s">
        <v>105</v>
      </c>
      <c r="E18" s="172">
        <v>10</v>
      </c>
      <c r="F18" s="173">
        <v>630</v>
      </c>
      <c r="G18" s="174">
        <f t="shared" si="0"/>
        <v>823.16</v>
      </c>
      <c r="H18" s="174">
        <f>E18*F18</f>
        <v>6300</v>
      </c>
      <c r="I18" s="174">
        <f>ROUND((E18*G18),2)</f>
        <v>8231.6</v>
      </c>
      <c r="J18" s="158"/>
    </row>
    <row r="19" spans="1:10" ht="17.25" customHeight="1">
      <c r="A19" s="168" t="s">
        <v>111</v>
      </c>
      <c r="B19" s="69" t="s">
        <v>156</v>
      </c>
      <c r="C19" s="170" t="s">
        <v>58</v>
      </c>
      <c r="D19" s="171" t="s">
        <v>106</v>
      </c>
      <c r="E19" s="172">
        <v>800</v>
      </c>
      <c r="F19" s="173">
        <v>50.8</v>
      </c>
      <c r="G19" s="174">
        <f t="shared" si="0"/>
        <v>66.38</v>
      </c>
      <c r="H19" s="174">
        <f>E19*F19</f>
        <v>40640</v>
      </c>
      <c r="I19" s="174">
        <f>ROUND((E19*G19),2)</f>
        <v>53104</v>
      </c>
      <c r="J19" s="158"/>
    </row>
    <row r="20" spans="1:10" ht="15.75" customHeight="1">
      <c r="A20" s="168" t="s">
        <v>112</v>
      </c>
      <c r="B20" s="169" t="s">
        <v>157</v>
      </c>
      <c r="C20" s="170" t="s">
        <v>60</v>
      </c>
      <c r="D20" s="171" t="s">
        <v>107</v>
      </c>
      <c r="E20" s="172">
        <v>40</v>
      </c>
      <c r="F20" s="173">
        <v>282.5</v>
      </c>
      <c r="G20" s="174">
        <f t="shared" si="0"/>
        <v>369.11</v>
      </c>
      <c r="H20" s="174">
        <f>E20*F20</f>
        <v>11300</v>
      </c>
      <c r="I20" s="174">
        <f>ROUND((E20*G20),2)</f>
        <v>14764.4</v>
      </c>
      <c r="J20" s="158"/>
    </row>
    <row r="21" spans="1:10" ht="14.25" customHeight="1">
      <c r="A21" s="168" t="s">
        <v>113</v>
      </c>
      <c r="B21" s="169" t="s">
        <v>158</v>
      </c>
      <c r="C21" s="170" t="s">
        <v>61</v>
      </c>
      <c r="D21" s="171" t="s">
        <v>106</v>
      </c>
      <c r="E21" s="172">
        <v>100</v>
      </c>
      <c r="F21" s="173">
        <v>86</v>
      </c>
      <c r="G21" s="174">
        <f t="shared" si="0"/>
        <v>112.37</v>
      </c>
      <c r="H21" s="174">
        <f>E21*F21</f>
        <v>8600</v>
      </c>
      <c r="I21" s="174">
        <f>ROUND((E21*G21),2)</f>
        <v>11237</v>
      </c>
      <c r="J21" s="158"/>
    </row>
    <row r="22" spans="1:10" s="181" customFormat="1" ht="14.25" customHeight="1">
      <c r="A22" s="159" t="s">
        <v>1</v>
      </c>
      <c r="B22" s="179"/>
      <c r="C22" s="161" t="s">
        <v>62</v>
      </c>
      <c r="D22" s="176"/>
      <c r="E22" s="177"/>
      <c r="F22" s="178"/>
      <c r="G22" s="165">
        <f t="shared" si="0"/>
        <v>0</v>
      </c>
      <c r="H22" s="166">
        <f>SUM(H23:H27)</f>
        <v>112765</v>
      </c>
      <c r="I22" s="166">
        <f>SUM(I23:I27)</f>
        <v>147338.98</v>
      </c>
      <c r="J22" s="180"/>
    </row>
    <row r="23" spans="1:10" ht="17.25" customHeight="1">
      <c r="A23" s="168" t="s">
        <v>114</v>
      </c>
      <c r="B23" s="69" t="s">
        <v>159</v>
      </c>
      <c r="C23" s="170" t="s">
        <v>63</v>
      </c>
      <c r="D23" s="171" t="s">
        <v>105</v>
      </c>
      <c r="E23" s="172">
        <v>6</v>
      </c>
      <c r="F23" s="182">
        <v>2450</v>
      </c>
      <c r="G23" s="174">
        <f t="shared" si="0"/>
        <v>3201.17</v>
      </c>
      <c r="H23" s="174">
        <f>E23*F23</f>
        <v>14700</v>
      </c>
      <c r="I23" s="174">
        <f>ROUND((E23*G23),2)</f>
        <v>19207.02</v>
      </c>
      <c r="J23" s="158"/>
    </row>
    <row r="24" spans="1:10" ht="17.25" customHeight="1">
      <c r="A24" s="168" t="s">
        <v>115</v>
      </c>
      <c r="B24" s="169" t="s">
        <v>160</v>
      </c>
      <c r="C24" s="170" t="s">
        <v>64</v>
      </c>
      <c r="D24" s="171" t="s">
        <v>105</v>
      </c>
      <c r="E24" s="172">
        <v>6</v>
      </c>
      <c r="F24" s="182">
        <v>592.5</v>
      </c>
      <c r="G24" s="174">
        <f t="shared" si="0"/>
        <v>774.16</v>
      </c>
      <c r="H24" s="174">
        <f>E24*F24</f>
        <v>3555</v>
      </c>
      <c r="I24" s="174">
        <f>ROUND((E24*G24),2)</f>
        <v>4644.96</v>
      </c>
      <c r="J24" s="158"/>
    </row>
    <row r="25" spans="1:10" ht="17.25" customHeight="1">
      <c r="A25" s="168" t="s">
        <v>116</v>
      </c>
      <c r="B25" s="169" t="s">
        <v>161</v>
      </c>
      <c r="C25" s="170" t="s">
        <v>65</v>
      </c>
      <c r="D25" s="171" t="s">
        <v>106</v>
      </c>
      <c r="E25" s="172">
        <v>200</v>
      </c>
      <c r="F25" s="182">
        <v>227</v>
      </c>
      <c r="G25" s="174">
        <f t="shared" si="0"/>
        <v>296.6</v>
      </c>
      <c r="H25" s="174">
        <f>E25*F25</f>
        <v>45400</v>
      </c>
      <c r="I25" s="174">
        <f>ROUND((E25*G25),2)</f>
        <v>59320</v>
      </c>
      <c r="J25" s="158"/>
    </row>
    <row r="26" spans="1:10" ht="17.25" customHeight="1">
      <c r="A26" s="168" t="s">
        <v>117</v>
      </c>
      <c r="B26" s="169" t="s">
        <v>162</v>
      </c>
      <c r="C26" s="170" t="s">
        <v>66</v>
      </c>
      <c r="D26" s="171" t="s">
        <v>106</v>
      </c>
      <c r="E26" s="172">
        <v>60</v>
      </c>
      <c r="F26" s="182">
        <v>256</v>
      </c>
      <c r="G26" s="174">
        <f t="shared" si="0"/>
        <v>334.49</v>
      </c>
      <c r="H26" s="174">
        <f>E26*F26</f>
        <v>15360</v>
      </c>
      <c r="I26" s="174">
        <f>ROUND((E26*G26),2)</f>
        <v>20069.4</v>
      </c>
      <c r="J26" s="158"/>
    </row>
    <row r="27" spans="1:10" ht="17.25" customHeight="1">
      <c r="A27" s="168" t="s">
        <v>118</v>
      </c>
      <c r="B27" s="169" t="s">
        <v>163</v>
      </c>
      <c r="C27" s="170" t="s">
        <v>67</v>
      </c>
      <c r="D27" s="171" t="s">
        <v>106</v>
      </c>
      <c r="E27" s="172">
        <v>60</v>
      </c>
      <c r="F27" s="182">
        <v>562.5</v>
      </c>
      <c r="G27" s="174">
        <f t="shared" si="0"/>
        <v>734.96</v>
      </c>
      <c r="H27" s="174">
        <f>E27*F27</f>
        <v>33750</v>
      </c>
      <c r="I27" s="174">
        <f>ROUND((E27*G27),2)</f>
        <v>44097.6</v>
      </c>
      <c r="J27" s="158"/>
    </row>
    <row r="28" spans="1:10" ht="16.5" customHeight="1">
      <c r="A28" s="152">
        <v>2</v>
      </c>
      <c r="B28" s="183"/>
      <c r="C28" s="153" t="s">
        <v>68</v>
      </c>
      <c r="D28" s="184"/>
      <c r="E28" s="185"/>
      <c r="F28" s="186"/>
      <c r="G28" s="187">
        <f t="shared" si="0"/>
        <v>0</v>
      </c>
      <c r="H28" s="188">
        <f>SUM(H29:H64)</f>
        <v>145023.76</v>
      </c>
      <c r="I28" s="188">
        <f>SUM(I29:I64)</f>
        <v>189488.16</v>
      </c>
      <c r="J28" s="158"/>
    </row>
    <row r="29" spans="1:10" ht="15" customHeight="1">
      <c r="A29" s="168" t="s">
        <v>2</v>
      </c>
      <c r="B29" s="189" t="s">
        <v>164</v>
      </c>
      <c r="C29" s="170" t="s">
        <v>69</v>
      </c>
      <c r="D29" s="171" t="s">
        <v>105</v>
      </c>
      <c r="E29" s="172">
        <v>8</v>
      </c>
      <c r="F29" s="182">
        <v>90.5</v>
      </c>
      <c r="G29" s="174">
        <f t="shared" si="0"/>
        <v>118.25</v>
      </c>
      <c r="H29" s="174">
        <f aca="true" t="shared" si="1" ref="H29:H64">E29*F29</f>
        <v>724</v>
      </c>
      <c r="I29" s="174">
        <f aca="true" t="shared" si="2" ref="I29:I65">ROUND((E29*G29),2)</f>
        <v>946</v>
      </c>
      <c r="J29" s="158"/>
    </row>
    <row r="30" spans="1:10" ht="15" customHeight="1">
      <c r="A30" s="168" t="s">
        <v>3</v>
      </c>
      <c r="B30" s="189" t="s">
        <v>165</v>
      </c>
      <c r="C30" s="170" t="s">
        <v>70</v>
      </c>
      <c r="D30" s="171" t="s">
        <v>105</v>
      </c>
      <c r="E30" s="172">
        <v>8</v>
      </c>
      <c r="F30" s="182">
        <v>125.2</v>
      </c>
      <c r="G30" s="174">
        <f t="shared" si="0"/>
        <v>163.59</v>
      </c>
      <c r="H30" s="174">
        <f t="shared" si="1"/>
        <v>1001.6</v>
      </c>
      <c r="I30" s="174">
        <f t="shared" si="2"/>
        <v>1308.72</v>
      </c>
      <c r="J30" s="158"/>
    </row>
    <row r="31" spans="1:10" ht="15" customHeight="1">
      <c r="A31" s="168" t="s">
        <v>119</v>
      </c>
      <c r="B31" s="189" t="s">
        <v>166</v>
      </c>
      <c r="C31" s="170" t="s">
        <v>71</v>
      </c>
      <c r="D31" s="171" t="s">
        <v>105</v>
      </c>
      <c r="E31" s="172">
        <v>8</v>
      </c>
      <c r="F31" s="182">
        <v>83.74</v>
      </c>
      <c r="G31" s="174">
        <f t="shared" si="0"/>
        <v>109.41</v>
      </c>
      <c r="H31" s="174">
        <f t="shared" si="1"/>
        <v>669.92</v>
      </c>
      <c r="I31" s="174">
        <f t="shared" si="2"/>
        <v>875.28</v>
      </c>
      <c r="J31" s="158"/>
    </row>
    <row r="32" spans="1:10" ht="15" customHeight="1">
      <c r="A32" s="168" t="s">
        <v>120</v>
      </c>
      <c r="B32" s="189" t="s">
        <v>167</v>
      </c>
      <c r="C32" s="170" t="s">
        <v>72</v>
      </c>
      <c r="D32" s="171" t="s">
        <v>105</v>
      </c>
      <c r="E32" s="172">
        <v>8</v>
      </c>
      <c r="F32" s="182">
        <v>82.19</v>
      </c>
      <c r="G32" s="174">
        <f t="shared" si="0"/>
        <v>107.39</v>
      </c>
      <c r="H32" s="174">
        <f t="shared" si="1"/>
        <v>657.52</v>
      </c>
      <c r="I32" s="174">
        <f t="shared" si="2"/>
        <v>859.12</v>
      </c>
      <c r="J32" s="158"/>
    </row>
    <row r="33" spans="1:10" ht="15" customHeight="1">
      <c r="A33" s="168" t="s">
        <v>121</v>
      </c>
      <c r="B33" s="189" t="s">
        <v>168</v>
      </c>
      <c r="C33" s="170" t="s">
        <v>73</v>
      </c>
      <c r="D33" s="171" t="s">
        <v>105</v>
      </c>
      <c r="E33" s="172">
        <v>8</v>
      </c>
      <c r="F33" s="182">
        <v>221.34</v>
      </c>
      <c r="G33" s="174">
        <f t="shared" si="0"/>
        <v>289.2</v>
      </c>
      <c r="H33" s="174">
        <f t="shared" si="1"/>
        <v>1770.72</v>
      </c>
      <c r="I33" s="174">
        <f t="shared" si="2"/>
        <v>2313.6</v>
      </c>
      <c r="J33" s="158"/>
    </row>
    <row r="34" spans="1:10" ht="15" customHeight="1">
      <c r="A34" s="168" t="s">
        <v>122</v>
      </c>
      <c r="B34" s="189" t="s">
        <v>169</v>
      </c>
      <c r="C34" s="170" t="s">
        <v>74</v>
      </c>
      <c r="D34" s="171" t="s">
        <v>105</v>
      </c>
      <c r="E34" s="172">
        <v>8</v>
      </c>
      <c r="F34" s="182">
        <v>65.44</v>
      </c>
      <c r="G34" s="174">
        <f t="shared" si="0"/>
        <v>85.5</v>
      </c>
      <c r="H34" s="174">
        <f t="shared" si="1"/>
        <v>523.52</v>
      </c>
      <c r="I34" s="174">
        <f t="shared" si="2"/>
        <v>684</v>
      </c>
      <c r="J34" s="158"/>
    </row>
    <row r="35" spans="1:10" ht="15" customHeight="1">
      <c r="A35" s="168" t="s">
        <v>123</v>
      </c>
      <c r="B35" s="189" t="s">
        <v>170</v>
      </c>
      <c r="C35" s="170" t="s">
        <v>75</v>
      </c>
      <c r="D35" s="171" t="s">
        <v>105</v>
      </c>
      <c r="E35" s="172">
        <v>8</v>
      </c>
      <c r="F35" s="182">
        <v>65.39</v>
      </c>
      <c r="G35" s="174">
        <f t="shared" si="0"/>
        <v>85.44</v>
      </c>
      <c r="H35" s="174">
        <f t="shared" si="1"/>
        <v>523.12</v>
      </c>
      <c r="I35" s="174">
        <f t="shared" si="2"/>
        <v>683.52</v>
      </c>
      <c r="J35" s="158"/>
    </row>
    <row r="36" spans="1:10" ht="15" customHeight="1">
      <c r="A36" s="168" t="s">
        <v>124</v>
      </c>
      <c r="B36" s="189" t="s">
        <v>171</v>
      </c>
      <c r="C36" s="170" t="s">
        <v>76</v>
      </c>
      <c r="D36" s="171" t="s">
        <v>105</v>
      </c>
      <c r="E36" s="172">
        <v>8</v>
      </c>
      <c r="F36" s="182">
        <v>103.33</v>
      </c>
      <c r="G36" s="174">
        <f t="shared" si="0"/>
        <v>135.01</v>
      </c>
      <c r="H36" s="174">
        <f t="shared" si="1"/>
        <v>826.64</v>
      </c>
      <c r="I36" s="174">
        <f t="shared" si="2"/>
        <v>1080.08</v>
      </c>
      <c r="J36" s="158"/>
    </row>
    <row r="37" spans="1:10" ht="15" customHeight="1">
      <c r="A37" s="168" t="s">
        <v>125</v>
      </c>
      <c r="B37" s="189" t="s">
        <v>172</v>
      </c>
      <c r="C37" s="170" t="s">
        <v>77</v>
      </c>
      <c r="D37" s="171" t="s">
        <v>105</v>
      </c>
      <c r="E37" s="172">
        <v>8</v>
      </c>
      <c r="F37" s="182">
        <v>92.03</v>
      </c>
      <c r="G37" s="174">
        <f t="shared" si="0"/>
        <v>120.25</v>
      </c>
      <c r="H37" s="174">
        <f t="shared" si="1"/>
        <v>736.24</v>
      </c>
      <c r="I37" s="174">
        <f t="shared" si="2"/>
        <v>962</v>
      </c>
      <c r="J37" s="158"/>
    </row>
    <row r="38" spans="1:10" ht="15" customHeight="1">
      <c r="A38" s="168" t="s">
        <v>126</v>
      </c>
      <c r="B38" s="189" t="s">
        <v>173</v>
      </c>
      <c r="C38" s="170" t="s">
        <v>78</v>
      </c>
      <c r="D38" s="171" t="s">
        <v>105</v>
      </c>
      <c r="E38" s="172">
        <v>8</v>
      </c>
      <c r="F38" s="182">
        <v>111.57</v>
      </c>
      <c r="G38" s="174">
        <f t="shared" si="0"/>
        <v>145.78</v>
      </c>
      <c r="H38" s="174">
        <f t="shared" si="1"/>
        <v>892.56</v>
      </c>
      <c r="I38" s="174">
        <f t="shared" si="2"/>
        <v>1166.24</v>
      </c>
      <c r="J38" s="158"/>
    </row>
    <row r="39" spans="1:10" ht="15" customHeight="1">
      <c r="A39" s="168" t="s">
        <v>127</v>
      </c>
      <c r="B39" s="189" t="s">
        <v>174</v>
      </c>
      <c r="C39" s="170" t="s">
        <v>79</v>
      </c>
      <c r="D39" s="171" t="s">
        <v>105</v>
      </c>
      <c r="E39" s="172">
        <v>8</v>
      </c>
      <c r="F39" s="182">
        <v>129.97</v>
      </c>
      <c r="G39" s="174">
        <f t="shared" si="0"/>
        <v>169.82</v>
      </c>
      <c r="H39" s="174">
        <f t="shared" si="1"/>
        <v>1039.76</v>
      </c>
      <c r="I39" s="174">
        <f t="shared" si="2"/>
        <v>1358.56</v>
      </c>
      <c r="J39" s="158"/>
    </row>
    <row r="40" spans="1:10" ht="15" customHeight="1">
      <c r="A40" s="168" t="s">
        <v>128</v>
      </c>
      <c r="B40" s="189" t="s">
        <v>175</v>
      </c>
      <c r="C40" s="170" t="s">
        <v>80</v>
      </c>
      <c r="D40" s="171" t="s">
        <v>105</v>
      </c>
      <c r="E40" s="172">
        <v>8</v>
      </c>
      <c r="F40" s="182">
        <v>72.75</v>
      </c>
      <c r="G40" s="174">
        <f t="shared" si="0"/>
        <v>95.06</v>
      </c>
      <c r="H40" s="174">
        <f t="shared" si="1"/>
        <v>582</v>
      </c>
      <c r="I40" s="174">
        <f t="shared" si="2"/>
        <v>760.48</v>
      </c>
      <c r="J40" s="158"/>
    </row>
    <row r="41" spans="1:10" ht="15" customHeight="1">
      <c r="A41" s="168" t="s">
        <v>129</v>
      </c>
      <c r="B41" s="189" t="s">
        <v>176</v>
      </c>
      <c r="C41" s="170" t="s">
        <v>81</v>
      </c>
      <c r="D41" s="171" t="s">
        <v>105</v>
      </c>
      <c r="E41" s="172">
        <v>8</v>
      </c>
      <c r="F41" s="182">
        <v>118.97</v>
      </c>
      <c r="G41" s="174">
        <f t="shared" si="0"/>
        <v>155.45</v>
      </c>
      <c r="H41" s="174">
        <f t="shared" si="1"/>
        <v>951.76</v>
      </c>
      <c r="I41" s="174">
        <f t="shared" si="2"/>
        <v>1243.6</v>
      </c>
      <c r="J41" s="158"/>
    </row>
    <row r="42" spans="1:10" ht="15" customHeight="1">
      <c r="A42" s="168" t="s">
        <v>130</v>
      </c>
      <c r="B42" s="189" t="s">
        <v>177</v>
      </c>
      <c r="C42" s="170" t="s">
        <v>82</v>
      </c>
      <c r="D42" s="171" t="s">
        <v>105</v>
      </c>
      <c r="E42" s="172">
        <v>8</v>
      </c>
      <c r="F42" s="182">
        <v>173.82</v>
      </c>
      <c r="G42" s="174">
        <f t="shared" si="0"/>
        <v>227.11</v>
      </c>
      <c r="H42" s="174">
        <f t="shared" si="1"/>
        <v>1390.56</v>
      </c>
      <c r="I42" s="174">
        <f t="shared" si="2"/>
        <v>1816.88</v>
      </c>
      <c r="J42" s="158"/>
    </row>
    <row r="43" spans="1:10" ht="15" customHeight="1">
      <c r="A43" s="168" t="s">
        <v>131</v>
      </c>
      <c r="B43" s="189" t="s">
        <v>178</v>
      </c>
      <c r="C43" s="170" t="s">
        <v>83</v>
      </c>
      <c r="D43" s="171" t="s">
        <v>105</v>
      </c>
      <c r="E43" s="172">
        <v>8</v>
      </c>
      <c r="F43" s="182">
        <v>135</v>
      </c>
      <c r="G43" s="174">
        <f t="shared" si="0"/>
        <v>176.39</v>
      </c>
      <c r="H43" s="174">
        <f t="shared" si="1"/>
        <v>1080</v>
      </c>
      <c r="I43" s="174">
        <f t="shared" si="2"/>
        <v>1411.12</v>
      </c>
      <c r="J43" s="158"/>
    </row>
    <row r="44" spans="1:10" ht="15" customHeight="1">
      <c r="A44" s="168" t="s">
        <v>132</v>
      </c>
      <c r="B44" s="189" t="s">
        <v>179</v>
      </c>
      <c r="C44" s="170" t="s">
        <v>84</v>
      </c>
      <c r="D44" s="171" t="s">
        <v>105</v>
      </c>
      <c r="E44" s="172">
        <v>8</v>
      </c>
      <c r="F44" s="182">
        <v>750</v>
      </c>
      <c r="G44" s="174">
        <f t="shared" si="0"/>
        <v>979.95</v>
      </c>
      <c r="H44" s="174">
        <f t="shared" si="1"/>
        <v>6000</v>
      </c>
      <c r="I44" s="174">
        <f t="shared" si="2"/>
        <v>7839.6</v>
      </c>
      <c r="J44" s="158"/>
    </row>
    <row r="45" spans="1:10" ht="15" customHeight="1">
      <c r="A45" s="168" t="s">
        <v>133</v>
      </c>
      <c r="B45" s="189" t="s">
        <v>180</v>
      </c>
      <c r="C45" s="170" t="s">
        <v>85</v>
      </c>
      <c r="D45" s="171" t="s">
        <v>105</v>
      </c>
      <c r="E45" s="172">
        <v>8</v>
      </c>
      <c r="F45" s="182">
        <v>97.36</v>
      </c>
      <c r="G45" s="174">
        <f t="shared" si="0"/>
        <v>127.21</v>
      </c>
      <c r="H45" s="174">
        <f t="shared" si="1"/>
        <v>778.88</v>
      </c>
      <c r="I45" s="174">
        <f t="shared" si="2"/>
        <v>1017.68</v>
      </c>
      <c r="J45" s="158"/>
    </row>
    <row r="46" spans="1:10" ht="15" customHeight="1">
      <c r="A46" s="168" t="s">
        <v>134</v>
      </c>
      <c r="B46" s="189" t="s">
        <v>181</v>
      </c>
      <c r="C46" s="170" t="s">
        <v>86</v>
      </c>
      <c r="D46" s="171" t="s">
        <v>105</v>
      </c>
      <c r="E46" s="172">
        <v>8</v>
      </c>
      <c r="F46" s="182">
        <v>248.2</v>
      </c>
      <c r="G46" s="174">
        <f t="shared" si="0"/>
        <v>324.3</v>
      </c>
      <c r="H46" s="174">
        <f t="shared" si="1"/>
        <v>1985.6</v>
      </c>
      <c r="I46" s="174">
        <f t="shared" si="2"/>
        <v>2594.4</v>
      </c>
      <c r="J46" s="158"/>
    </row>
    <row r="47" spans="1:10" ht="15" customHeight="1">
      <c r="A47" s="168" t="s">
        <v>135</v>
      </c>
      <c r="B47" s="189" t="s">
        <v>182</v>
      </c>
      <c r="C47" s="170" t="s">
        <v>87</v>
      </c>
      <c r="D47" s="171" t="s">
        <v>105</v>
      </c>
      <c r="E47" s="172">
        <v>8</v>
      </c>
      <c r="F47" s="182">
        <v>100.7</v>
      </c>
      <c r="G47" s="174">
        <f t="shared" si="0"/>
        <v>131.57</v>
      </c>
      <c r="H47" s="174">
        <f t="shared" si="1"/>
        <v>805.6</v>
      </c>
      <c r="I47" s="174">
        <f t="shared" si="2"/>
        <v>1052.56</v>
      </c>
      <c r="J47" s="158"/>
    </row>
    <row r="48" spans="1:10" ht="15" customHeight="1">
      <c r="A48" s="168" t="s">
        <v>136</v>
      </c>
      <c r="B48" s="189" t="s">
        <v>183</v>
      </c>
      <c r="C48" s="170" t="s">
        <v>88</v>
      </c>
      <c r="D48" s="171" t="s">
        <v>105</v>
      </c>
      <c r="E48" s="172">
        <v>8</v>
      </c>
      <c r="F48" s="182">
        <v>570.63</v>
      </c>
      <c r="G48" s="174">
        <f t="shared" si="0"/>
        <v>745.59</v>
      </c>
      <c r="H48" s="174">
        <f t="shared" si="1"/>
        <v>4565.04</v>
      </c>
      <c r="I48" s="174">
        <f t="shared" si="2"/>
        <v>5964.72</v>
      </c>
      <c r="J48" s="158"/>
    </row>
    <row r="49" spans="1:10" ht="15" customHeight="1">
      <c r="A49" s="168" t="s">
        <v>137</v>
      </c>
      <c r="B49" s="189" t="s">
        <v>184</v>
      </c>
      <c r="C49" s="170" t="s">
        <v>89</v>
      </c>
      <c r="D49" s="171" t="s">
        <v>105</v>
      </c>
      <c r="E49" s="172">
        <v>8</v>
      </c>
      <c r="F49" s="182">
        <v>504.5</v>
      </c>
      <c r="G49" s="174">
        <f t="shared" si="0"/>
        <v>659.18</v>
      </c>
      <c r="H49" s="174">
        <f t="shared" si="1"/>
        <v>4036</v>
      </c>
      <c r="I49" s="174">
        <f t="shared" si="2"/>
        <v>5273.44</v>
      </c>
      <c r="J49" s="158"/>
    </row>
    <row r="50" spans="1:10" ht="15" customHeight="1">
      <c r="A50" s="168" t="s">
        <v>138</v>
      </c>
      <c r="B50" s="189" t="s">
        <v>185</v>
      </c>
      <c r="C50" s="170" t="s">
        <v>90</v>
      </c>
      <c r="D50" s="171" t="s">
        <v>105</v>
      </c>
      <c r="E50" s="172">
        <v>8</v>
      </c>
      <c r="F50" s="182">
        <v>432</v>
      </c>
      <c r="G50" s="174">
        <f t="shared" si="0"/>
        <v>564.45</v>
      </c>
      <c r="H50" s="174">
        <f t="shared" si="1"/>
        <v>3456</v>
      </c>
      <c r="I50" s="174">
        <f t="shared" si="2"/>
        <v>4515.6</v>
      </c>
      <c r="J50" s="158"/>
    </row>
    <row r="51" spans="1:10" ht="15" customHeight="1">
      <c r="A51" s="168" t="s">
        <v>139</v>
      </c>
      <c r="B51" s="189" t="s">
        <v>186</v>
      </c>
      <c r="C51" s="170" t="s">
        <v>91</v>
      </c>
      <c r="D51" s="171" t="s">
        <v>105</v>
      </c>
      <c r="E51" s="172">
        <v>8</v>
      </c>
      <c r="F51" s="182">
        <v>561.8</v>
      </c>
      <c r="G51" s="174">
        <f t="shared" si="0"/>
        <v>734.05</v>
      </c>
      <c r="H51" s="174">
        <f t="shared" si="1"/>
        <v>4494.4</v>
      </c>
      <c r="I51" s="174">
        <f t="shared" si="2"/>
        <v>5872.4</v>
      </c>
      <c r="J51" s="158"/>
    </row>
    <row r="52" spans="1:10" ht="22.5" customHeight="1">
      <c r="A52" s="168" t="s">
        <v>140</v>
      </c>
      <c r="B52" s="189" t="s">
        <v>187</v>
      </c>
      <c r="C52" s="170" t="s">
        <v>92</v>
      </c>
      <c r="D52" s="171" t="s">
        <v>105</v>
      </c>
      <c r="E52" s="172">
        <v>8</v>
      </c>
      <c r="F52" s="182">
        <v>661.3</v>
      </c>
      <c r="G52" s="174">
        <f t="shared" si="0"/>
        <v>864.05</v>
      </c>
      <c r="H52" s="174">
        <f t="shared" si="1"/>
        <v>5290.4</v>
      </c>
      <c r="I52" s="174">
        <f t="shared" si="2"/>
        <v>6912.4</v>
      </c>
      <c r="J52" s="158"/>
    </row>
    <row r="53" spans="1:10" ht="15" customHeight="1">
      <c r="A53" s="168" t="s">
        <v>141</v>
      </c>
      <c r="B53" s="189" t="s">
        <v>188</v>
      </c>
      <c r="C53" s="170" t="s">
        <v>93</v>
      </c>
      <c r="D53" s="171" t="s">
        <v>105</v>
      </c>
      <c r="E53" s="172">
        <v>8</v>
      </c>
      <c r="F53" s="182">
        <v>802.5</v>
      </c>
      <c r="G53" s="174">
        <f t="shared" si="0"/>
        <v>1048.55</v>
      </c>
      <c r="H53" s="174">
        <f t="shared" si="1"/>
        <v>6420</v>
      </c>
      <c r="I53" s="174">
        <f t="shared" si="2"/>
        <v>8388.4</v>
      </c>
      <c r="J53" s="158"/>
    </row>
    <row r="54" spans="1:10" ht="24.75" customHeight="1">
      <c r="A54" s="168" t="s">
        <v>142</v>
      </c>
      <c r="B54" s="189" t="s">
        <v>189</v>
      </c>
      <c r="C54" s="170" t="s">
        <v>94</v>
      </c>
      <c r="D54" s="171" t="s">
        <v>105</v>
      </c>
      <c r="E54" s="172">
        <v>8</v>
      </c>
      <c r="F54" s="182">
        <v>918</v>
      </c>
      <c r="G54" s="174">
        <f t="shared" si="0"/>
        <v>1199.46</v>
      </c>
      <c r="H54" s="174">
        <f t="shared" si="1"/>
        <v>7344</v>
      </c>
      <c r="I54" s="174">
        <f t="shared" si="2"/>
        <v>9595.68</v>
      </c>
      <c r="J54" s="158"/>
    </row>
    <row r="55" spans="1:10" ht="15" customHeight="1">
      <c r="A55" s="168" t="s">
        <v>143</v>
      </c>
      <c r="B55" s="189" t="s">
        <v>190</v>
      </c>
      <c r="C55" s="170" t="s">
        <v>95</v>
      </c>
      <c r="D55" s="171" t="s">
        <v>105</v>
      </c>
      <c r="E55" s="172">
        <v>8</v>
      </c>
      <c r="F55" s="182">
        <v>1145</v>
      </c>
      <c r="G55" s="174">
        <f t="shared" si="0"/>
        <v>1496.06</v>
      </c>
      <c r="H55" s="174">
        <f t="shared" si="1"/>
        <v>9160</v>
      </c>
      <c r="I55" s="174">
        <f t="shared" si="2"/>
        <v>11968.48</v>
      </c>
      <c r="J55" s="158"/>
    </row>
    <row r="56" spans="1:10" ht="27.75" customHeight="1">
      <c r="A56" s="168" t="s">
        <v>144</v>
      </c>
      <c r="B56" s="189" t="s">
        <v>191</v>
      </c>
      <c r="C56" s="170" t="s">
        <v>96</v>
      </c>
      <c r="D56" s="171" t="s">
        <v>105</v>
      </c>
      <c r="E56" s="172">
        <v>8</v>
      </c>
      <c r="F56" s="182">
        <v>1209</v>
      </c>
      <c r="G56" s="174">
        <f t="shared" si="0"/>
        <v>1579.68</v>
      </c>
      <c r="H56" s="174">
        <f t="shared" si="1"/>
        <v>9672</v>
      </c>
      <c r="I56" s="174">
        <f t="shared" si="2"/>
        <v>12637.44</v>
      </c>
      <c r="J56" s="158"/>
    </row>
    <row r="57" spans="1:10" ht="15" customHeight="1">
      <c r="A57" s="168" t="s">
        <v>145</v>
      </c>
      <c r="B57" s="189" t="s">
        <v>192</v>
      </c>
      <c r="C57" s="170" t="s">
        <v>97</v>
      </c>
      <c r="D57" s="171" t="s">
        <v>105</v>
      </c>
      <c r="E57" s="172">
        <v>8</v>
      </c>
      <c r="F57" s="182">
        <v>1750</v>
      </c>
      <c r="G57" s="174">
        <f t="shared" si="0"/>
        <v>2286.55</v>
      </c>
      <c r="H57" s="174">
        <f t="shared" si="1"/>
        <v>14000</v>
      </c>
      <c r="I57" s="174">
        <f t="shared" si="2"/>
        <v>18292.4</v>
      </c>
      <c r="J57" s="158"/>
    </row>
    <row r="58" spans="1:10" ht="15" customHeight="1">
      <c r="A58" s="168" t="s">
        <v>146</v>
      </c>
      <c r="B58" s="189" t="s">
        <v>193</v>
      </c>
      <c r="C58" s="170" t="s">
        <v>98</v>
      </c>
      <c r="D58" s="171" t="s">
        <v>105</v>
      </c>
      <c r="E58" s="172">
        <v>8</v>
      </c>
      <c r="F58" s="182">
        <v>1850</v>
      </c>
      <c r="G58" s="174">
        <f t="shared" si="0"/>
        <v>2417.21</v>
      </c>
      <c r="H58" s="174">
        <f t="shared" si="1"/>
        <v>14800</v>
      </c>
      <c r="I58" s="174">
        <f t="shared" si="2"/>
        <v>19337.68</v>
      </c>
      <c r="J58" s="158"/>
    </row>
    <row r="59" spans="1:10" ht="15" customHeight="1">
      <c r="A59" s="168" t="s">
        <v>147</v>
      </c>
      <c r="B59" s="189" t="s">
        <v>194</v>
      </c>
      <c r="C59" s="170" t="s">
        <v>99</v>
      </c>
      <c r="D59" s="171" t="s">
        <v>105</v>
      </c>
      <c r="E59" s="172">
        <v>8</v>
      </c>
      <c r="F59" s="182">
        <v>432.3</v>
      </c>
      <c r="G59" s="174">
        <f t="shared" si="0"/>
        <v>564.84</v>
      </c>
      <c r="H59" s="174">
        <f t="shared" si="1"/>
        <v>3458.4</v>
      </c>
      <c r="I59" s="174">
        <f t="shared" si="2"/>
        <v>4518.72</v>
      </c>
      <c r="J59" s="158"/>
    </row>
    <row r="60" spans="1:10" ht="15" customHeight="1">
      <c r="A60" s="168" t="s">
        <v>148</v>
      </c>
      <c r="B60" s="189" t="s">
        <v>195</v>
      </c>
      <c r="C60" s="170" t="s">
        <v>100</v>
      </c>
      <c r="D60" s="171" t="s">
        <v>105</v>
      </c>
      <c r="E60" s="172">
        <v>8</v>
      </c>
      <c r="F60" s="182">
        <v>644.1</v>
      </c>
      <c r="G60" s="174">
        <f t="shared" si="0"/>
        <v>841.58</v>
      </c>
      <c r="H60" s="174">
        <f t="shared" si="1"/>
        <v>5152.8</v>
      </c>
      <c r="I60" s="174">
        <f t="shared" si="2"/>
        <v>6732.64</v>
      </c>
      <c r="J60" s="158"/>
    </row>
    <row r="61" spans="1:10" ht="15" customHeight="1">
      <c r="A61" s="168" t="s">
        <v>149</v>
      </c>
      <c r="B61" s="189" t="s">
        <v>196</v>
      </c>
      <c r="C61" s="170" t="s">
        <v>101</v>
      </c>
      <c r="D61" s="171" t="s">
        <v>105</v>
      </c>
      <c r="E61" s="172">
        <v>8</v>
      </c>
      <c r="F61" s="182">
        <v>870.67</v>
      </c>
      <c r="G61" s="174">
        <f t="shared" si="0"/>
        <v>1137.62</v>
      </c>
      <c r="H61" s="174">
        <f t="shared" si="1"/>
        <v>6965.36</v>
      </c>
      <c r="I61" s="174">
        <f t="shared" si="2"/>
        <v>9100.96</v>
      </c>
      <c r="J61" s="158"/>
    </row>
    <row r="62" spans="1:10" ht="15" customHeight="1">
      <c r="A62" s="168" t="s">
        <v>150</v>
      </c>
      <c r="B62" s="189" t="s">
        <v>197</v>
      </c>
      <c r="C62" s="170" t="s">
        <v>102</v>
      </c>
      <c r="D62" s="171" t="s">
        <v>105</v>
      </c>
      <c r="E62" s="172">
        <v>8</v>
      </c>
      <c r="F62" s="182">
        <v>954</v>
      </c>
      <c r="G62" s="174">
        <f t="shared" si="0"/>
        <v>1246.5</v>
      </c>
      <c r="H62" s="174">
        <f t="shared" si="1"/>
        <v>7632</v>
      </c>
      <c r="I62" s="174">
        <f t="shared" si="2"/>
        <v>9972</v>
      </c>
      <c r="J62" s="158"/>
    </row>
    <row r="63" spans="1:10" ht="15" customHeight="1">
      <c r="A63" s="168" t="s">
        <v>151</v>
      </c>
      <c r="B63" s="189" t="s">
        <v>198</v>
      </c>
      <c r="C63" s="170" t="s">
        <v>103</v>
      </c>
      <c r="D63" s="171" t="s">
        <v>105</v>
      </c>
      <c r="E63" s="172">
        <v>8</v>
      </c>
      <c r="F63" s="182">
        <v>1063.67</v>
      </c>
      <c r="G63" s="174">
        <f t="shared" si="0"/>
        <v>1389.79</v>
      </c>
      <c r="H63" s="174">
        <f t="shared" si="1"/>
        <v>8509.36</v>
      </c>
      <c r="I63" s="174">
        <f t="shared" si="2"/>
        <v>11118.32</v>
      </c>
      <c r="J63" s="158"/>
    </row>
    <row r="64" spans="1:10" ht="15" customHeight="1">
      <c r="A64" s="168" t="s">
        <v>152</v>
      </c>
      <c r="B64" s="189" t="s">
        <v>199</v>
      </c>
      <c r="C64" s="170" t="s">
        <v>104</v>
      </c>
      <c r="D64" s="171" t="s">
        <v>105</v>
      </c>
      <c r="E64" s="172">
        <v>8</v>
      </c>
      <c r="F64" s="182">
        <v>891</v>
      </c>
      <c r="G64" s="174">
        <f t="shared" si="0"/>
        <v>1164.18</v>
      </c>
      <c r="H64" s="174">
        <f t="shared" si="1"/>
        <v>7128</v>
      </c>
      <c r="I64" s="174">
        <f t="shared" si="2"/>
        <v>9313.44</v>
      </c>
      <c r="J64" s="158"/>
    </row>
    <row r="65" spans="1:10" s="198" customFormat="1" ht="13.5" thickBot="1">
      <c r="A65" s="190"/>
      <c r="B65" s="191"/>
      <c r="C65" s="192"/>
      <c r="D65" s="193"/>
      <c r="E65" s="194"/>
      <c r="F65" s="195"/>
      <c r="G65" s="196"/>
      <c r="H65" s="196"/>
      <c r="I65" s="196">
        <f t="shared" si="2"/>
        <v>0</v>
      </c>
      <c r="J65" s="197"/>
    </row>
    <row r="66" spans="1:9" ht="19.5" customHeight="1" thickBot="1">
      <c r="A66" s="291" t="s">
        <v>21</v>
      </c>
      <c r="B66" s="292"/>
      <c r="C66" s="292"/>
      <c r="D66" s="292"/>
      <c r="E66" s="292"/>
      <c r="F66" s="292"/>
      <c r="G66" s="293"/>
      <c r="H66" s="199">
        <f>H28+H22+H17+H14</f>
        <v>483958.76</v>
      </c>
      <c r="I66" s="200">
        <f>I28+I22+I17+I14</f>
        <v>632354.54</v>
      </c>
    </row>
    <row r="67" spans="1:9" ht="12.75" hidden="1">
      <c r="A67" s="201"/>
      <c r="B67" s="202"/>
      <c r="C67" s="202"/>
      <c r="D67" s="202"/>
      <c r="E67" s="202"/>
      <c r="F67" s="202"/>
      <c r="G67" s="202"/>
      <c r="H67" s="202"/>
      <c r="I67" s="203"/>
    </row>
    <row r="68" spans="1:9" ht="12.75">
      <c r="A68" s="201"/>
      <c r="B68" s="202"/>
      <c r="C68" s="202"/>
      <c r="D68" s="202"/>
      <c r="E68" s="202"/>
      <c r="F68" s="202"/>
      <c r="G68" s="202"/>
      <c r="H68" s="202"/>
      <c r="I68" s="203"/>
    </row>
    <row r="69" spans="1:9" ht="12.75">
      <c r="A69" s="12"/>
      <c r="B69" s="13"/>
      <c r="C69" s="13"/>
      <c r="D69" s="13"/>
      <c r="E69" s="13"/>
      <c r="F69" s="13"/>
      <c r="G69" s="13"/>
      <c r="H69" s="13"/>
      <c r="I69" s="14"/>
    </row>
    <row r="70" spans="1:9" ht="12.75">
      <c r="A70" s="12"/>
      <c r="B70" s="13"/>
      <c r="C70" s="13"/>
      <c r="D70" s="13"/>
      <c r="E70" s="13"/>
      <c r="F70" s="13"/>
      <c r="G70" s="13"/>
      <c r="H70" s="13"/>
      <c r="I70" s="14"/>
    </row>
    <row r="71" spans="1:9" ht="24" customHeight="1">
      <c r="A71" s="12"/>
      <c r="B71" s="104"/>
      <c r="C71" s="102" t="s">
        <v>386</v>
      </c>
      <c r="D71" s="13"/>
      <c r="E71" s="13"/>
      <c r="F71" s="13"/>
      <c r="G71" s="112" t="s">
        <v>388</v>
      </c>
      <c r="H71" s="13"/>
      <c r="I71" s="14"/>
    </row>
    <row r="72" spans="1:9" ht="17.25" customHeight="1">
      <c r="A72" s="97"/>
      <c r="B72" s="105"/>
      <c r="C72" s="103" t="s">
        <v>387</v>
      </c>
      <c r="D72" s="11"/>
      <c r="E72" s="11"/>
      <c r="F72" s="11"/>
      <c r="G72" s="113" t="s">
        <v>389</v>
      </c>
      <c r="H72" s="13"/>
      <c r="I72" s="98"/>
    </row>
    <row r="73" spans="1:9" ht="29.25" customHeight="1">
      <c r="A73" s="97"/>
      <c r="B73" s="11"/>
      <c r="C73" s="11"/>
      <c r="D73" s="11"/>
      <c r="E73" s="11"/>
      <c r="F73" s="11"/>
      <c r="G73" s="11"/>
      <c r="H73" s="11"/>
      <c r="I73" s="98"/>
    </row>
    <row r="74" spans="1:10" ht="14.25">
      <c r="A74" s="10"/>
      <c r="B74" s="11"/>
      <c r="C74" s="114" t="s">
        <v>390</v>
      </c>
      <c r="D74" s="11"/>
      <c r="E74" s="11"/>
      <c r="F74" s="11"/>
      <c r="G74" s="112" t="s">
        <v>392</v>
      </c>
      <c r="H74" s="11"/>
      <c r="I74" s="16"/>
      <c r="J74" s="205"/>
    </row>
    <row r="75" spans="1:9" s="205" customFormat="1" ht="18" customHeight="1" thickBot="1">
      <c r="A75" s="17"/>
      <c r="B75" s="115"/>
      <c r="C75" s="116" t="s">
        <v>391</v>
      </c>
      <c r="D75" s="117"/>
      <c r="E75" s="118"/>
      <c r="F75" s="118"/>
      <c r="G75" s="116" t="s">
        <v>393</v>
      </c>
      <c r="H75" s="119"/>
      <c r="I75" s="19"/>
    </row>
    <row r="76" s="205" customFormat="1" ht="12" customHeight="1"/>
    <row r="77" s="205" customFormat="1" ht="13.5" customHeight="1">
      <c r="J77" s="137"/>
    </row>
    <row r="78" ht="13.5" customHeight="1"/>
    <row r="79" ht="4.5" customHeight="1"/>
    <row r="82" spans="3:9" ht="14.25">
      <c r="C82" s="273"/>
      <c r="D82" s="273"/>
      <c r="E82" s="273"/>
      <c r="F82" s="273"/>
      <c r="G82" s="273"/>
      <c r="H82" s="273"/>
      <c r="I82" s="273"/>
    </row>
    <row r="83" spans="3:9" ht="14.25">
      <c r="C83" s="206"/>
      <c r="D83" s="204"/>
      <c r="E83" s="204"/>
      <c r="F83" s="204"/>
      <c r="G83" s="204"/>
      <c r="H83" s="204"/>
      <c r="I83" s="204"/>
    </row>
    <row r="84" spans="3:9" ht="14.25">
      <c r="C84" s="273"/>
      <c r="D84" s="273"/>
      <c r="E84" s="273"/>
      <c r="F84" s="273"/>
      <c r="G84" s="273"/>
      <c r="H84" s="273"/>
      <c r="I84" s="273"/>
    </row>
    <row r="409" ht="12.75">
      <c r="E409" s="137" t="s">
        <v>19</v>
      </c>
    </row>
    <row r="410" ht="12.75">
      <c r="E410" s="137" t="s">
        <v>20</v>
      </c>
    </row>
  </sheetData>
  <sheetProtection/>
  <mergeCells count="19">
    <mergeCell ref="A66:G66"/>
    <mergeCell ref="F8:F9"/>
    <mergeCell ref="E7:I7"/>
    <mergeCell ref="A1:B1"/>
    <mergeCell ref="A9:D9"/>
    <mergeCell ref="C1:I1"/>
    <mergeCell ref="A3:I3"/>
    <mergeCell ref="F5:I5"/>
    <mergeCell ref="A2:I2"/>
    <mergeCell ref="C82:I82"/>
    <mergeCell ref="C84:I84"/>
    <mergeCell ref="A5:E5"/>
    <mergeCell ref="E8:E9"/>
    <mergeCell ref="A7:D7"/>
    <mergeCell ref="A8:D8"/>
    <mergeCell ref="A10:I10"/>
    <mergeCell ref="F6:I6"/>
    <mergeCell ref="A6:E6"/>
    <mergeCell ref="A12:I12"/>
  </mergeCells>
  <conditionalFormatting sqref="D13:D65">
    <cfRule type="cellIs" priority="5" dxfId="0" operator="equal" stopIfTrue="1">
      <formula>0</formula>
    </cfRule>
  </conditionalFormatting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B2:U43"/>
  <sheetViews>
    <sheetView showGridLines="0" zoomScale="90" zoomScaleNormal="90" zoomScalePageLayoutView="0" workbookViewId="0" topLeftCell="A1">
      <selection activeCell="N18" sqref="N18"/>
    </sheetView>
  </sheetViews>
  <sheetFormatPr defaultColWidth="9.140625" defaultRowHeight="12.75"/>
  <cols>
    <col min="1" max="1" width="2.28125" style="0" customWidth="1"/>
    <col min="2" max="2" width="23.8515625" style="0" customWidth="1"/>
    <col min="3" max="8" width="3.8515625" style="0" customWidth="1"/>
    <col min="9" max="9" width="24.140625" style="0" customWidth="1"/>
  </cols>
  <sheetData>
    <row r="2" spans="2:10" ht="39" customHeight="1" thickBot="1">
      <c r="B2" s="329" t="s">
        <v>24</v>
      </c>
      <c r="C2" s="329"/>
      <c r="D2" s="329"/>
      <c r="E2" s="329"/>
      <c r="F2" s="329"/>
      <c r="G2" s="329"/>
      <c r="H2" s="329"/>
      <c r="I2" s="329"/>
      <c r="J2" s="329"/>
    </row>
    <row r="3" spans="2:21" ht="12.75">
      <c r="B3" s="238"/>
      <c r="C3" s="239"/>
      <c r="D3" s="239"/>
      <c r="E3" s="239"/>
      <c r="F3" s="239"/>
      <c r="G3" s="239"/>
      <c r="H3" s="239"/>
      <c r="I3" s="239"/>
      <c r="J3" s="240"/>
      <c r="K3" s="80"/>
      <c r="L3" s="81"/>
      <c r="M3" s="81"/>
      <c r="N3" s="81"/>
      <c r="O3" s="81"/>
      <c r="P3" s="81"/>
      <c r="Q3" s="81"/>
      <c r="R3" s="81"/>
      <c r="S3" s="81"/>
      <c r="T3" s="82"/>
      <c r="U3" s="82"/>
    </row>
    <row r="4" spans="2:21" ht="12.75">
      <c r="B4" s="330" t="s">
        <v>375</v>
      </c>
      <c r="C4" s="331"/>
      <c r="D4" s="331"/>
      <c r="E4" s="331"/>
      <c r="F4" s="331"/>
      <c r="G4" s="331"/>
      <c r="H4" s="331"/>
      <c r="I4" s="331"/>
      <c r="J4" s="332"/>
      <c r="K4" s="80"/>
      <c r="L4" s="81"/>
      <c r="M4" s="81"/>
      <c r="N4" s="81"/>
      <c r="O4" s="81"/>
      <c r="P4" s="81"/>
      <c r="Q4" s="81"/>
      <c r="R4" s="81"/>
      <c r="S4" s="81"/>
      <c r="T4" s="82"/>
      <c r="U4" s="82"/>
    </row>
    <row r="5" spans="2:21" ht="12.75">
      <c r="B5" s="333"/>
      <c r="C5" s="334"/>
      <c r="D5" s="334"/>
      <c r="E5" s="334"/>
      <c r="F5" s="334"/>
      <c r="G5" s="334"/>
      <c r="H5" s="334"/>
      <c r="I5" s="334"/>
      <c r="J5" s="335"/>
      <c r="K5" s="80"/>
      <c r="L5" s="81"/>
      <c r="M5" s="81"/>
      <c r="N5" s="81"/>
      <c r="O5" s="81"/>
      <c r="P5" s="81"/>
      <c r="Q5" s="81"/>
      <c r="R5" s="81"/>
      <c r="S5" s="81"/>
      <c r="T5" s="82"/>
      <c r="U5" s="82"/>
    </row>
    <row r="6" spans="2:21" ht="12.75">
      <c r="B6" s="241" t="s">
        <v>26</v>
      </c>
      <c r="C6" s="41"/>
      <c r="D6" s="41"/>
      <c r="E6" s="41"/>
      <c r="F6" s="41"/>
      <c r="G6" s="41"/>
      <c r="H6" s="41"/>
      <c r="I6" s="41"/>
      <c r="J6" s="242"/>
      <c r="K6" s="80"/>
      <c r="L6" s="81"/>
      <c r="M6" s="81"/>
      <c r="N6" s="81"/>
      <c r="O6" s="81"/>
      <c r="P6" s="81"/>
      <c r="Q6" s="81"/>
      <c r="R6" s="81"/>
      <c r="S6" s="81"/>
      <c r="T6" s="82"/>
      <c r="U6" s="82"/>
    </row>
    <row r="7" spans="2:21" ht="12.75">
      <c r="B7" s="243" t="s">
        <v>462</v>
      </c>
      <c r="C7" s="42"/>
      <c r="D7" s="42"/>
      <c r="E7" s="42"/>
      <c r="F7" s="42"/>
      <c r="G7" s="42"/>
      <c r="H7" s="42"/>
      <c r="I7" s="42"/>
      <c r="J7" s="244"/>
      <c r="K7" s="80"/>
      <c r="L7" s="81"/>
      <c r="M7" s="81"/>
      <c r="N7" s="81"/>
      <c r="O7" s="81"/>
      <c r="P7" s="81"/>
      <c r="Q7" s="81"/>
      <c r="R7" s="81"/>
      <c r="S7" s="81"/>
      <c r="T7" s="82"/>
      <c r="U7" s="82"/>
    </row>
    <row r="8" spans="2:21" ht="12.75">
      <c r="B8" s="245" t="s">
        <v>378</v>
      </c>
      <c r="C8" s="43"/>
      <c r="D8" s="43"/>
      <c r="E8" s="43"/>
      <c r="F8" s="43"/>
      <c r="G8" s="43"/>
      <c r="H8" s="43"/>
      <c r="I8" s="43"/>
      <c r="J8" s="246"/>
      <c r="K8" s="80"/>
      <c r="L8" s="81"/>
      <c r="M8" s="81"/>
      <c r="N8" s="81"/>
      <c r="O8" s="81"/>
      <c r="P8" s="81"/>
      <c r="Q8" s="81"/>
      <c r="R8" s="81"/>
      <c r="S8" s="81"/>
      <c r="T8" s="82"/>
      <c r="U8" s="82"/>
    </row>
    <row r="9" spans="2:21" ht="12.75">
      <c r="B9" s="243" t="s">
        <v>28</v>
      </c>
      <c r="C9" s="42"/>
      <c r="D9" s="42"/>
      <c r="E9" s="42"/>
      <c r="F9" s="44"/>
      <c r="G9" s="44"/>
      <c r="H9" s="44"/>
      <c r="I9" s="44"/>
      <c r="J9" s="244"/>
      <c r="K9" s="80"/>
      <c r="L9" s="81"/>
      <c r="M9" s="81"/>
      <c r="N9" s="81"/>
      <c r="O9" s="81"/>
      <c r="P9" s="81"/>
      <c r="Q9" s="81"/>
      <c r="R9" s="81"/>
      <c r="S9" s="81"/>
      <c r="T9" s="82"/>
      <c r="U9" s="82"/>
    </row>
    <row r="10" spans="2:21" ht="27.75" customHeight="1">
      <c r="B10" s="350" t="s">
        <v>379</v>
      </c>
      <c r="C10" s="351"/>
      <c r="D10" s="351"/>
      <c r="E10" s="351"/>
      <c r="F10" s="351"/>
      <c r="G10" s="351"/>
      <c r="H10" s="351"/>
      <c r="I10" s="351"/>
      <c r="J10" s="352"/>
      <c r="K10" s="80"/>
      <c r="L10" s="81"/>
      <c r="M10" s="81"/>
      <c r="N10" s="81"/>
      <c r="O10" s="81"/>
      <c r="P10" s="81"/>
      <c r="Q10" s="81"/>
      <c r="R10" s="81"/>
      <c r="S10" s="81"/>
      <c r="T10" s="82"/>
      <c r="U10" s="82"/>
    </row>
    <row r="11" spans="2:21" ht="12.75">
      <c r="B11" s="247" t="s">
        <v>29</v>
      </c>
      <c r="C11" s="44"/>
      <c r="D11" s="44"/>
      <c r="E11" s="44"/>
      <c r="F11" s="42"/>
      <c r="G11" s="42"/>
      <c r="H11" s="42"/>
      <c r="I11" s="42"/>
      <c r="J11" s="244"/>
      <c r="K11" s="80"/>
      <c r="L11" s="81"/>
      <c r="M11" s="81"/>
      <c r="N11" s="81"/>
      <c r="O11" s="81"/>
      <c r="P11" s="81"/>
      <c r="Q11" s="81"/>
      <c r="R11" s="81"/>
      <c r="S11" s="81"/>
      <c r="T11" s="82"/>
      <c r="U11" s="82"/>
    </row>
    <row r="12" spans="2:21" ht="12.75">
      <c r="B12" s="248"/>
      <c r="C12" s="45"/>
      <c r="D12" s="45"/>
      <c r="E12" s="45"/>
      <c r="F12" s="45"/>
      <c r="G12" s="45"/>
      <c r="H12" s="45"/>
      <c r="I12" s="45"/>
      <c r="J12" s="249"/>
      <c r="K12" s="80"/>
      <c r="L12" s="81"/>
      <c r="M12" s="81"/>
      <c r="N12" s="81"/>
      <c r="O12" s="81"/>
      <c r="P12" s="81"/>
      <c r="Q12" s="81"/>
      <c r="R12" s="81"/>
      <c r="S12" s="81"/>
      <c r="T12" s="82"/>
      <c r="U12" s="82"/>
    </row>
    <row r="13" spans="2:21" ht="12.75">
      <c r="B13" s="243" t="s">
        <v>30</v>
      </c>
      <c r="C13" s="46"/>
      <c r="D13" s="46"/>
      <c r="E13" s="46"/>
      <c r="F13" s="46"/>
      <c r="G13" s="46"/>
      <c r="H13" s="46"/>
      <c r="I13" s="46"/>
      <c r="J13" s="250" t="s">
        <v>31</v>
      </c>
      <c r="K13" s="80"/>
      <c r="L13" s="81"/>
      <c r="M13" s="81"/>
      <c r="N13" s="81"/>
      <c r="O13" s="81"/>
      <c r="P13" s="81"/>
      <c r="Q13" s="81"/>
      <c r="R13" s="81"/>
      <c r="S13" s="81"/>
      <c r="T13" s="82"/>
      <c r="U13" s="82"/>
    </row>
    <row r="14" spans="2:21" ht="12.75">
      <c r="B14" s="248" t="s">
        <v>53</v>
      </c>
      <c r="C14" s="43"/>
      <c r="D14" s="43"/>
      <c r="E14" s="43"/>
      <c r="F14" s="43"/>
      <c r="G14" s="43"/>
      <c r="H14" s="43"/>
      <c r="I14" s="43"/>
      <c r="J14" s="246" t="str">
        <f>'[6]PLANILHA'!N11</f>
        <v>MG</v>
      </c>
      <c r="K14" s="80"/>
      <c r="L14" s="81"/>
      <c r="M14" s="81"/>
      <c r="N14" s="81"/>
      <c r="O14" s="81"/>
      <c r="P14" s="81"/>
      <c r="Q14" s="81"/>
      <c r="R14" s="81"/>
      <c r="S14" s="81"/>
      <c r="T14" s="82"/>
      <c r="U14" s="82"/>
    </row>
    <row r="15" spans="2:21" ht="12.75">
      <c r="B15" s="251" t="s">
        <v>376</v>
      </c>
      <c r="C15" s="46"/>
      <c r="D15" s="46"/>
      <c r="E15" s="46"/>
      <c r="F15" s="46"/>
      <c r="G15" s="46"/>
      <c r="H15" s="46"/>
      <c r="I15" s="46"/>
      <c r="J15" s="250"/>
      <c r="K15" s="80"/>
      <c r="L15" s="81"/>
      <c r="M15" s="81"/>
      <c r="N15" s="81"/>
      <c r="O15" s="81"/>
      <c r="P15" s="81"/>
      <c r="Q15" s="81"/>
      <c r="R15" s="81"/>
      <c r="S15" s="81"/>
      <c r="T15" s="82"/>
      <c r="U15" s="82"/>
    </row>
    <row r="16" spans="2:21" ht="12.75">
      <c r="B16" s="248"/>
      <c r="C16" s="43"/>
      <c r="D16" s="43"/>
      <c r="E16" s="43"/>
      <c r="F16" s="43"/>
      <c r="G16" s="43"/>
      <c r="H16" s="43"/>
      <c r="I16" s="43"/>
      <c r="J16" s="246"/>
      <c r="K16" s="80"/>
      <c r="L16" s="81"/>
      <c r="M16" s="81"/>
      <c r="N16" s="81"/>
      <c r="O16" s="81"/>
      <c r="P16" s="81"/>
      <c r="Q16" s="81"/>
      <c r="R16" s="81"/>
      <c r="S16" s="81"/>
      <c r="T16" s="82"/>
      <c r="U16" s="82"/>
    </row>
    <row r="17" spans="2:21" ht="21.75" customHeight="1">
      <c r="B17" s="252"/>
      <c r="C17" s="349" t="s">
        <v>396</v>
      </c>
      <c r="D17" s="349"/>
      <c r="E17" s="349"/>
      <c r="F17" s="349"/>
      <c r="G17" s="349"/>
      <c r="H17" s="349"/>
      <c r="I17" s="46"/>
      <c r="J17" s="250"/>
      <c r="K17" s="80"/>
      <c r="L17" s="81"/>
      <c r="M17" s="81"/>
      <c r="N17" s="81"/>
      <c r="O17" s="81"/>
      <c r="P17" s="81"/>
      <c r="Q17" s="81"/>
      <c r="R17" s="81"/>
      <c r="S17" s="81"/>
      <c r="T17" s="82"/>
      <c r="U17" s="82"/>
    </row>
    <row r="18" spans="2:21" ht="12.75" customHeight="1">
      <c r="B18" s="336" t="s">
        <v>33</v>
      </c>
      <c r="C18" s="337"/>
      <c r="D18" s="337"/>
      <c r="E18" s="337"/>
      <c r="F18" s="337"/>
      <c r="G18" s="337"/>
      <c r="H18" s="337"/>
      <c r="I18" s="337"/>
      <c r="J18" s="338"/>
      <c r="K18" s="80"/>
      <c r="L18" s="81"/>
      <c r="M18" s="81"/>
      <c r="N18" s="81"/>
      <c r="O18" s="81"/>
      <c r="P18" s="81"/>
      <c r="Q18" s="81"/>
      <c r="R18" s="81"/>
      <c r="S18" s="81"/>
      <c r="T18" s="82"/>
      <c r="U18" s="82"/>
    </row>
    <row r="19" spans="2:21" ht="12.75">
      <c r="B19" s="253" t="s">
        <v>34</v>
      </c>
      <c r="C19" s="339" t="s">
        <v>35</v>
      </c>
      <c r="D19" s="340"/>
      <c r="E19" s="340"/>
      <c r="F19" s="340"/>
      <c r="G19" s="340"/>
      <c r="H19" s="341"/>
      <c r="I19" s="345" t="s">
        <v>36</v>
      </c>
      <c r="J19" s="346"/>
      <c r="K19" s="80"/>
      <c r="L19" s="81"/>
      <c r="M19" s="81"/>
      <c r="N19" s="81"/>
      <c r="O19" s="81"/>
      <c r="P19" s="81"/>
      <c r="Q19" s="81"/>
      <c r="R19" s="81"/>
      <c r="S19" s="81"/>
      <c r="T19" s="82"/>
      <c r="U19" s="82"/>
    </row>
    <row r="20" spans="2:21" ht="12.75">
      <c r="B20" s="254"/>
      <c r="C20" s="342"/>
      <c r="D20" s="343"/>
      <c r="E20" s="343"/>
      <c r="F20" s="343"/>
      <c r="G20" s="343"/>
      <c r="H20" s="344"/>
      <c r="I20" s="347"/>
      <c r="J20" s="348"/>
      <c r="K20" s="80"/>
      <c r="L20" s="81"/>
      <c r="M20" s="81"/>
      <c r="N20" s="81"/>
      <c r="O20" s="81"/>
      <c r="P20" s="39"/>
      <c r="Q20" s="81"/>
      <c r="R20" s="81"/>
      <c r="S20" s="81"/>
      <c r="T20" s="82"/>
      <c r="U20" s="82"/>
    </row>
    <row r="21" spans="2:21" ht="12.75">
      <c r="B21" s="255" t="s">
        <v>37</v>
      </c>
      <c r="C21" s="48" t="s">
        <v>38</v>
      </c>
      <c r="D21" s="353">
        <v>0.038</v>
      </c>
      <c r="E21" s="353"/>
      <c r="F21" s="49" t="s">
        <v>39</v>
      </c>
      <c r="G21" s="353">
        <v>0.0467</v>
      </c>
      <c r="H21" s="354"/>
      <c r="I21" s="47" t="s">
        <v>37</v>
      </c>
      <c r="J21" s="256">
        <v>0.042</v>
      </c>
      <c r="K21" s="80"/>
      <c r="L21" s="81"/>
      <c r="M21" s="81"/>
      <c r="N21" s="81"/>
      <c r="O21" s="81"/>
      <c r="P21" s="39">
        <v>0.042</v>
      </c>
      <c r="Q21" s="39">
        <v>0.038</v>
      </c>
      <c r="R21" s="81"/>
      <c r="S21" s="81"/>
      <c r="T21" s="82"/>
      <c r="U21" s="82"/>
    </row>
    <row r="22" spans="2:21" ht="12.75">
      <c r="B22" s="257" t="s">
        <v>40</v>
      </c>
      <c r="C22" s="51" t="s">
        <v>38</v>
      </c>
      <c r="D22" s="320">
        <v>0.0032</v>
      </c>
      <c r="E22" s="320"/>
      <c r="F22" s="52" t="s">
        <v>39</v>
      </c>
      <c r="G22" s="320">
        <v>0.0074</v>
      </c>
      <c r="H22" s="321"/>
      <c r="I22" s="50" t="s">
        <v>40</v>
      </c>
      <c r="J22" s="256">
        <v>0.0038</v>
      </c>
      <c r="K22" s="80"/>
      <c r="L22" s="81"/>
      <c r="M22" s="81"/>
      <c r="N22" s="81"/>
      <c r="O22" s="81"/>
      <c r="P22" s="39">
        <v>0.0038</v>
      </c>
      <c r="Q22" s="39">
        <v>0.0038</v>
      </c>
      <c r="R22" s="81"/>
      <c r="S22" s="81"/>
      <c r="T22" s="82"/>
      <c r="U22" s="82"/>
    </row>
    <row r="23" spans="2:21" ht="12.75">
      <c r="B23" s="257" t="s">
        <v>41</v>
      </c>
      <c r="C23" s="51" t="s">
        <v>38</v>
      </c>
      <c r="D23" s="320">
        <v>0.005</v>
      </c>
      <c r="E23" s="320"/>
      <c r="F23" s="52" t="s">
        <v>39</v>
      </c>
      <c r="G23" s="320">
        <v>0.0097</v>
      </c>
      <c r="H23" s="321"/>
      <c r="I23" s="50" t="s">
        <v>41</v>
      </c>
      <c r="J23" s="256">
        <v>0.0054</v>
      </c>
      <c r="K23" s="80"/>
      <c r="L23" s="81"/>
      <c r="M23" s="81"/>
      <c r="N23" s="81"/>
      <c r="O23" s="81"/>
      <c r="P23" s="39">
        <v>0.0054</v>
      </c>
      <c r="Q23" s="39">
        <v>0.0054</v>
      </c>
      <c r="R23" s="81"/>
      <c r="S23" s="81"/>
      <c r="T23" s="82"/>
      <c r="U23" s="82"/>
    </row>
    <row r="24" spans="2:21" ht="12.75">
      <c r="B24" s="257" t="s">
        <v>42</v>
      </c>
      <c r="C24" s="51" t="s">
        <v>38</v>
      </c>
      <c r="D24" s="320">
        <v>0.0102</v>
      </c>
      <c r="E24" s="320"/>
      <c r="F24" s="52" t="s">
        <v>39</v>
      </c>
      <c r="G24" s="320">
        <v>0.0121</v>
      </c>
      <c r="H24" s="321"/>
      <c r="I24" s="50" t="s">
        <v>42</v>
      </c>
      <c r="J24" s="256">
        <v>0.0108</v>
      </c>
      <c r="K24" s="80"/>
      <c r="L24" s="81"/>
      <c r="M24" s="81"/>
      <c r="N24" s="81"/>
      <c r="O24" s="81"/>
      <c r="P24" s="39">
        <v>0.0108</v>
      </c>
      <c r="Q24" s="39">
        <v>0.0105</v>
      </c>
      <c r="R24" s="81"/>
      <c r="S24" s="81"/>
      <c r="T24" s="82"/>
      <c r="U24" s="82"/>
    </row>
    <row r="25" spans="2:21" ht="12.75">
      <c r="B25" s="257" t="s">
        <v>43</v>
      </c>
      <c r="C25" s="51" t="s">
        <v>38</v>
      </c>
      <c r="D25" s="320">
        <v>0.0664</v>
      </c>
      <c r="E25" s="320"/>
      <c r="F25" s="52" t="s">
        <v>39</v>
      </c>
      <c r="G25" s="320">
        <v>0.0869</v>
      </c>
      <c r="H25" s="321"/>
      <c r="I25" s="50" t="s">
        <v>43</v>
      </c>
      <c r="J25" s="256">
        <v>0.068</v>
      </c>
      <c r="K25" s="80"/>
      <c r="L25" s="81"/>
      <c r="M25" s="81"/>
      <c r="N25" s="81"/>
      <c r="O25" s="81"/>
      <c r="P25" s="39">
        <v>0.068</v>
      </c>
      <c r="Q25" s="39">
        <v>0.0664</v>
      </c>
      <c r="R25" s="81"/>
      <c r="S25" s="81"/>
      <c r="T25" s="82"/>
      <c r="U25" s="82"/>
    </row>
    <row r="26" spans="2:21" ht="12.75">
      <c r="B26" s="258" t="s">
        <v>44</v>
      </c>
      <c r="C26" s="51" t="s">
        <v>38</v>
      </c>
      <c r="D26" s="320">
        <v>0.0565</v>
      </c>
      <c r="E26" s="320"/>
      <c r="F26" s="52" t="s">
        <v>39</v>
      </c>
      <c r="G26" s="320">
        <v>0.0865</v>
      </c>
      <c r="H26" s="321"/>
      <c r="I26" s="53" t="s">
        <v>44</v>
      </c>
      <c r="J26" s="256">
        <v>0.0865</v>
      </c>
      <c r="K26" s="80"/>
      <c r="L26" s="81"/>
      <c r="M26" s="81"/>
      <c r="N26" s="81"/>
      <c r="O26" s="81"/>
      <c r="P26" s="39">
        <v>0.0865</v>
      </c>
      <c r="Q26" s="39">
        <v>0.0565</v>
      </c>
      <c r="R26" s="81"/>
      <c r="T26" s="82"/>
      <c r="U26" s="82"/>
    </row>
    <row r="27" spans="2:21" ht="12.75">
      <c r="B27" s="259" t="s">
        <v>45</v>
      </c>
      <c r="C27" s="55"/>
      <c r="D27" s="322">
        <v>0</v>
      </c>
      <c r="E27" s="322"/>
      <c r="F27" s="56" t="s">
        <v>46</v>
      </c>
      <c r="G27" s="322">
        <v>0.045</v>
      </c>
      <c r="H27" s="370"/>
      <c r="I27" s="54" t="s">
        <v>45</v>
      </c>
      <c r="J27" s="256">
        <v>0.045</v>
      </c>
      <c r="K27" s="80"/>
      <c r="L27" s="81">
        <f>IF(OR(J27=0,J27=0.045),0,1)</f>
        <v>0</v>
      </c>
      <c r="M27" s="81"/>
      <c r="N27" s="81"/>
      <c r="O27" s="81"/>
      <c r="P27" s="39">
        <v>0.045</v>
      </c>
      <c r="Q27" s="39">
        <v>0</v>
      </c>
      <c r="R27" s="81"/>
      <c r="S27" s="81"/>
      <c r="T27" s="82"/>
      <c r="U27" s="82"/>
    </row>
    <row r="28" spans="2:21" ht="12.75">
      <c r="B28" s="326" t="s">
        <v>47</v>
      </c>
      <c r="C28" s="327"/>
      <c r="D28" s="327"/>
      <c r="E28" s="327"/>
      <c r="F28" s="327"/>
      <c r="G28" s="327"/>
      <c r="H28" s="327"/>
      <c r="I28" s="327"/>
      <c r="J28" s="328"/>
      <c r="K28" s="80"/>
      <c r="L28" s="81"/>
      <c r="M28" s="81"/>
      <c r="N28" s="81"/>
      <c r="O28" s="81"/>
      <c r="P28" s="81"/>
      <c r="Q28" s="81"/>
      <c r="R28" s="81"/>
      <c r="S28" s="81"/>
      <c r="T28" s="82"/>
      <c r="U28" s="82"/>
    </row>
    <row r="29" spans="2:21" ht="12.75">
      <c r="B29" s="255" t="s">
        <v>37</v>
      </c>
      <c r="C29" s="371" t="str">
        <f>IF(J21&gt;G21,"Incidência maior que a permitida",IF(J21&lt;D21,"Incidência menor que a permitida","ok"))</f>
        <v>ok</v>
      </c>
      <c r="D29" s="372"/>
      <c r="E29" s="372"/>
      <c r="F29" s="372"/>
      <c r="G29" s="372"/>
      <c r="H29" s="372"/>
      <c r="I29" s="372"/>
      <c r="J29" s="373"/>
      <c r="K29" s="80"/>
      <c r="L29" s="81"/>
      <c r="M29" s="81"/>
      <c r="N29" s="81"/>
      <c r="O29" s="81"/>
      <c r="P29" s="81"/>
      <c r="Q29" s="81"/>
      <c r="R29" s="81"/>
      <c r="S29" s="81"/>
      <c r="T29" s="82"/>
      <c r="U29" s="82"/>
    </row>
    <row r="30" spans="2:21" ht="12.75">
      <c r="B30" s="257" t="s">
        <v>40</v>
      </c>
      <c r="C30" s="323" t="str">
        <f>IF(J22&gt;G22,"Incidência maior que a permitida",IF(J22&lt;0,"Incidência menor que a permitida","ok"))</f>
        <v>ok</v>
      </c>
      <c r="D30" s="324"/>
      <c r="E30" s="324"/>
      <c r="F30" s="324"/>
      <c r="G30" s="324"/>
      <c r="H30" s="324"/>
      <c r="I30" s="324"/>
      <c r="J30" s="325"/>
      <c r="K30" s="80"/>
      <c r="L30" s="81" t="s">
        <v>48</v>
      </c>
      <c r="M30" s="81" t="s">
        <v>49</v>
      </c>
      <c r="N30" s="81"/>
      <c r="O30" s="81"/>
      <c r="P30" s="81"/>
      <c r="Q30" s="81"/>
      <c r="R30" s="81"/>
      <c r="S30" s="81"/>
      <c r="T30" s="82"/>
      <c r="U30" s="82"/>
    </row>
    <row r="31" spans="2:21" ht="12.75">
      <c r="B31" s="257" t="s">
        <v>41</v>
      </c>
      <c r="C31" s="323" t="str">
        <f>IF(J23&gt;G23,"Incidência maior que a permitida",IF(J23&lt;0,"Incidência menor que a permitida","ok"))</f>
        <v>ok</v>
      </c>
      <c r="D31" s="324"/>
      <c r="E31" s="324"/>
      <c r="F31" s="324"/>
      <c r="G31" s="324"/>
      <c r="H31" s="324"/>
      <c r="I31" s="324"/>
      <c r="J31" s="325"/>
      <c r="K31" s="80"/>
      <c r="L31" s="81">
        <v>0.256</v>
      </c>
      <c r="M31" s="81">
        <v>0.3066</v>
      </c>
      <c r="N31" s="81"/>
      <c r="O31" s="81"/>
      <c r="P31" s="81"/>
      <c r="Q31" s="81"/>
      <c r="R31" s="81"/>
      <c r="S31" s="81"/>
      <c r="T31" s="82"/>
      <c r="U31" s="82"/>
    </row>
    <row r="32" spans="2:21" ht="12.75">
      <c r="B32" s="257" t="s">
        <v>42</v>
      </c>
      <c r="C32" s="323" t="str">
        <f>IF(J24&gt;G24,"Incidência maior que a permitida",IF(J24&lt;D24,"Incidência menor que a permitida","ok"))</f>
        <v>ok</v>
      </c>
      <c r="D32" s="324"/>
      <c r="E32" s="324"/>
      <c r="F32" s="324"/>
      <c r="G32" s="324"/>
      <c r="H32" s="324"/>
      <c r="I32" s="324"/>
      <c r="J32" s="325"/>
      <c r="K32" s="80"/>
      <c r="L32" s="81">
        <v>0.196</v>
      </c>
      <c r="M32" s="81">
        <v>0.2423</v>
      </c>
      <c r="N32" s="81"/>
      <c r="O32" s="81"/>
      <c r="P32" s="81"/>
      <c r="Q32" s="81"/>
      <c r="R32" s="81"/>
      <c r="S32" s="81"/>
      <c r="T32" s="82"/>
      <c r="U32" s="82"/>
    </row>
    <row r="33" spans="2:21" ht="12.75">
      <c r="B33" s="257" t="s">
        <v>43</v>
      </c>
      <c r="C33" s="323" t="str">
        <f>IF(J25&gt;G25,"Incidência maior que a permitida",IF(J25&lt;D25,"Incidência menor que a permitida","ok"))</f>
        <v>ok</v>
      </c>
      <c r="D33" s="324"/>
      <c r="E33" s="324"/>
      <c r="F33" s="324"/>
      <c r="G33" s="324"/>
      <c r="H33" s="324"/>
      <c r="I33" s="324"/>
      <c r="J33" s="325"/>
      <c r="K33" s="80"/>
      <c r="L33" s="81"/>
      <c r="M33" s="81"/>
      <c r="N33" s="81"/>
      <c r="O33" s="81"/>
      <c r="P33" s="81"/>
      <c r="Q33" s="81"/>
      <c r="R33" s="81"/>
      <c r="S33" s="81"/>
      <c r="T33" s="82"/>
      <c r="U33" s="82"/>
    </row>
    <row r="34" spans="2:21" ht="12.75">
      <c r="B34" s="258" t="s">
        <v>44</v>
      </c>
      <c r="C34" s="314" t="str">
        <f>IF(J26&gt;G26,"Incidência maior que a permitida",IF(J26&lt;D26,"Incidência menor que a permitida","ok"))</f>
        <v>ok</v>
      </c>
      <c r="D34" s="315"/>
      <c r="E34" s="315"/>
      <c r="F34" s="315"/>
      <c r="G34" s="315"/>
      <c r="H34" s="315"/>
      <c r="I34" s="315"/>
      <c r="J34" s="316"/>
      <c r="K34" s="80"/>
      <c r="L34" s="81"/>
      <c r="M34" s="81"/>
      <c r="N34" s="81"/>
      <c r="O34" s="81"/>
      <c r="P34" s="81"/>
      <c r="Q34" s="81"/>
      <c r="R34" s="81"/>
      <c r="S34" s="81"/>
      <c r="T34" s="82"/>
      <c r="U34" s="82"/>
    </row>
    <row r="35" spans="2:21" ht="12.75">
      <c r="B35" s="259" t="s">
        <v>45</v>
      </c>
      <c r="C35" s="314" t="str">
        <f>IF(J27=D27,"ok",IF(J27=G27,"ok","Incidência não permitida"))</f>
        <v>ok</v>
      </c>
      <c r="D35" s="315"/>
      <c r="E35" s="315"/>
      <c r="F35" s="315"/>
      <c r="G35" s="315"/>
      <c r="H35" s="315"/>
      <c r="I35" s="315"/>
      <c r="J35" s="316"/>
      <c r="K35" s="80"/>
      <c r="L35" s="81"/>
      <c r="M35" s="81"/>
      <c r="N35" s="81"/>
      <c r="O35" s="81"/>
      <c r="P35" s="81"/>
      <c r="Q35" s="81"/>
      <c r="R35" s="81"/>
      <c r="S35" s="81"/>
      <c r="T35" s="82"/>
      <c r="U35" s="82"/>
    </row>
    <row r="36" spans="2:21" ht="12.75">
      <c r="B36" s="260" t="s">
        <v>50</v>
      </c>
      <c r="C36" s="317" t="s">
        <v>377</v>
      </c>
      <c r="D36" s="318"/>
      <c r="E36" s="318"/>
      <c r="F36" s="318"/>
      <c r="G36" s="318"/>
      <c r="H36" s="318"/>
      <c r="I36" s="319"/>
      <c r="J36" s="261">
        <f>ROUND(((1+J21+J22+J23)*(1+J24)*(1+J25)/(1-(J26+J27))-1),4)</f>
        <v>0.3066</v>
      </c>
      <c r="K36" s="80"/>
      <c r="L36" s="81"/>
      <c r="M36" s="81"/>
      <c r="N36" s="81"/>
      <c r="O36" s="81"/>
      <c r="P36" s="81"/>
      <c r="Q36" s="81"/>
      <c r="R36" s="81"/>
      <c r="S36" s="81"/>
      <c r="T36" s="82"/>
      <c r="U36" s="82"/>
    </row>
    <row r="37" spans="2:21" ht="12.75">
      <c r="B37" s="367" t="str">
        <f>IF(J27=0.045,IF(AND(J36&gt;=L31,J36&lt;=M31),L30,M30),IF(AND(J36&gt;=L32,J36&lt;=M32),L30,M30))</f>
        <v>BDI ADMISSÍVEL</v>
      </c>
      <c r="C37" s="368"/>
      <c r="D37" s="368"/>
      <c r="E37" s="368"/>
      <c r="F37" s="368"/>
      <c r="G37" s="368"/>
      <c r="H37" s="368"/>
      <c r="I37" s="368"/>
      <c r="J37" s="369"/>
      <c r="K37" s="80"/>
      <c r="L37" s="81"/>
      <c r="M37" s="81"/>
      <c r="N37" s="81"/>
      <c r="O37" s="81"/>
      <c r="P37" s="81"/>
      <c r="Q37" s="81"/>
      <c r="R37" s="81"/>
      <c r="S37" s="81"/>
      <c r="T37" s="82"/>
      <c r="U37" s="82"/>
    </row>
    <row r="38" spans="2:19" ht="12.75">
      <c r="B38" s="355" t="s">
        <v>463</v>
      </c>
      <c r="C38" s="356"/>
      <c r="D38" s="356"/>
      <c r="E38" s="356"/>
      <c r="F38" s="356"/>
      <c r="G38" s="356"/>
      <c r="H38" s="356"/>
      <c r="I38" s="356"/>
      <c r="J38" s="357"/>
      <c r="L38" s="81"/>
      <c r="M38" s="81"/>
      <c r="N38" s="81"/>
      <c r="O38" s="81"/>
      <c r="P38" s="81"/>
      <c r="Q38" s="81"/>
      <c r="R38" s="81"/>
      <c r="S38" s="81"/>
    </row>
    <row r="39" spans="2:10" ht="12.75">
      <c r="B39" s="236" t="s">
        <v>464</v>
      </c>
      <c r="C39" s="358">
        <v>0.05</v>
      </c>
      <c r="D39" s="359"/>
      <c r="E39" s="359"/>
      <c r="F39" s="359"/>
      <c r="G39" s="359"/>
      <c r="H39" s="359"/>
      <c r="I39" s="359"/>
      <c r="J39" s="360"/>
    </row>
    <row r="40" spans="2:10" ht="13.5" thickBot="1">
      <c r="B40" s="237" t="s">
        <v>465</v>
      </c>
      <c r="C40" s="361">
        <v>0.0365</v>
      </c>
      <c r="D40" s="362"/>
      <c r="E40" s="362"/>
      <c r="F40" s="362"/>
      <c r="G40" s="362"/>
      <c r="H40" s="362"/>
      <c r="I40" s="362"/>
      <c r="J40" s="363"/>
    </row>
    <row r="41" spans="2:10" ht="12.75">
      <c r="B41" s="222"/>
      <c r="C41" s="222"/>
      <c r="D41" s="222"/>
      <c r="E41" s="222"/>
      <c r="F41" s="222"/>
      <c r="G41" s="222"/>
      <c r="H41" s="222"/>
      <c r="I41" s="222"/>
      <c r="J41" s="222"/>
    </row>
    <row r="42" spans="2:10" ht="13.5" thickBot="1">
      <c r="B42" s="222"/>
      <c r="C42" s="222"/>
      <c r="D42" s="222"/>
      <c r="E42" s="222"/>
      <c r="F42" s="222"/>
      <c r="G42" s="222"/>
      <c r="H42" s="222"/>
      <c r="I42" s="222"/>
      <c r="J42" s="222"/>
    </row>
    <row r="43" spans="2:10" ht="28.5" customHeight="1" thickBot="1">
      <c r="B43" s="364" t="s">
        <v>466</v>
      </c>
      <c r="C43" s="365"/>
      <c r="D43" s="365"/>
      <c r="E43" s="365"/>
      <c r="F43" s="365"/>
      <c r="G43" s="365"/>
      <c r="H43" s="365"/>
      <c r="I43" s="365"/>
      <c r="J43" s="366"/>
    </row>
  </sheetData>
  <sheetProtection/>
  <mergeCells count="35">
    <mergeCell ref="B37:J37"/>
    <mergeCell ref="D26:E26"/>
    <mergeCell ref="G26:H26"/>
    <mergeCell ref="C33:J33"/>
    <mergeCell ref="G27:H27"/>
    <mergeCell ref="C29:J29"/>
    <mergeCell ref="B38:J38"/>
    <mergeCell ref="C39:J39"/>
    <mergeCell ref="C40:J40"/>
    <mergeCell ref="B43:J43"/>
    <mergeCell ref="G21:H21"/>
    <mergeCell ref="D22:E22"/>
    <mergeCell ref="G22:H22"/>
    <mergeCell ref="D24:E24"/>
    <mergeCell ref="G24:H24"/>
    <mergeCell ref="C31:J31"/>
    <mergeCell ref="B28:J28"/>
    <mergeCell ref="B2:J2"/>
    <mergeCell ref="B4:J5"/>
    <mergeCell ref="B18:J18"/>
    <mergeCell ref="C19:H20"/>
    <mergeCell ref="I19:J20"/>
    <mergeCell ref="C17:H17"/>
    <mergeCell ref="B10:J10"/>
    <mergeCell ref="D21:E21"/>
    <mergeCell ref="C34:J34"/>
    <mergeCell ref="C36:I36"/>
    <mergeCell ref="D23:E23"/>
    <mergeCell ref="G23:H23"/>
    <mergeCell ref="D27:E27"/>
    <mergeCell ref="C35:J35"/>
    <mergeCell ref="C32:J32"/>
    <mergeCell ref="D25:E25"/>
    <mergeCell ref="G25:H25"/>
    <mergeCell ref="C30:J30"/>
  </mergeCells>
  <conditionalFormatting sqref="J21:J26">
    <cfRule type="cellIs" priority="1" dxfId="5" operator="notBetween" stopIfTrue="1">
      <formula>D21</formula>
      <formula>G21</formula>
    </cfRule>
  </conditionalFormatting>
  <conditionalFormatting sqref="C29:C35">
    <cfRule type="cellIs" priority="2" dxfId="4" operator="notEqual" stopIfTrue="1">
      <formula>"ok"</formula>
    </cfRule>
  </conditionalFormatting>
  <conditionalFormatting sqref="B37">
    <cfRule type="cellIs" priority="3" dxfId="2" operator="equal" stopIfTrue="1">
      <formula>$L$30</formula>
    </cfRule>
    <cfRule type="cellIs" priority="4" dxfId="9" operator="notEqual" stopIfTrue="1">
      <formula>$L$30</formula>
    </cfRule>
  </conditionalFormatting>
  <conditionalFormatting sqref="J27">
    <cfRule type="expression" priority="5" dxfId="3" stopIfTrue="1">
      <formula>$L$27&lt;&gt;0</formula>
    </cfRule>
  </conditionalFormatting>
  <dataValidations count="2">
    <dataValidation allowBlank="1" showInputMessage="1" showErrorMessage="1" promptTitle="Fórnula TCU Acórdão 2622/2013" prompt="Rodovias, ferrovias, obras urbanas" sqref="C36:I36"/>
    <dataValidation allowBlank="1" showInputMessage="1" showErrorMessage="1" promptTitle="Encargos sociais" prompt="Para encargos sociais desonerados usar 4,5%." sqref="J27 P27:R27"/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showGridLines="0" showZeros="0" view="pageBreakPreview"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5.421875" style="1" bestFit="1" customWidth="1"/>
    <col min="2" max="2" width="17.8515625" style="1" customWidth="1"/>
    <col min="3" max="3" width="49.57421875" style="1" customWidth="1"/>
    <col min="4" max="4" width="9.140625" style="1" customWidth="1"/>
    <col min="5" max="5" width="11.7109375" style="1" customWidth="1"/>
    <col min="6" max="6" width="13.421875" style="1" customWidth="1"/>
    <col min="7" max="7" width="11.7109375" style="1" customWidth="1"/>
    <col min="8" max="9" width="12.8515625" style="1" customWidth="1"/>
    <col min="10" max="10" width="10.140625" style="1" bestFit="1" customWidth="1"/>
    <col min="11" max="16384" width="9.140625" style="1" customWidth="1"/>
  </cols>
  <sheetData>
    <row r="1" spans="1:9" ht="69.75" customHeight="1">
      <c r="A1" s="382"/>
      <c r="B1" s="383"/>
      <c r="C1" s="386"/>
      <c r="D1" s="386"/>
      <c r="E1" s="386"/>
      <c r="F1" s="386"/>
      <c r="G1" s="386"/>
      <c r="H1" s="386"/>
      <c r="I1" s="387"/>
    </row>
    <row r="2" spans="1:9" ht="3.75" customHeight="1" thickBot="1">
      <c r="A2" s="394"/>
      <c r="B2" s="395"/>
      <c r="C2" s="395"/>
      <c r="D2" s="395"/>
      <c r="E2" s="395"/>
      <c r="F2" s="395"/>
      <c r="G2" s="395"/>
      <c r="H2" s="395"/>
      <c r="I2" s="396"/>
    </row>
    <row r="3" spans="1:9" ht="19.5" customHeight="1" thickBot="1">
      <c r="A3" s="388" t="s">
        <v>4</v>
      </c>
      <c r="B3" s="389"/>
      <c r="C3" s="389"/>
      <c r="D3" s="389"/>
      <c r="E3" s="389"/>
      <c r="F3" s="389"/>
      <c r="G3" s="389"/>
      <c r="H3" s="389"/>
      <c r="I3" s="390"/>
    </row>
    <row r="4" spans="1:9" ht="3.75" customHeight="1" thickBot="1">
      <c r="A4" s="2"/>
      <c r="B4" s="3"/>
      <c r="C4" s="3"/>
      <c r="D4" s="3"/>
      <c r="E4" s="3"/>
      <c r="F4" s="3"/>
      <c r="G4" s="3"/>
      <c r="H4" s="3"/>
      <c r="I4" s="4"/>
    </row>
    <row r="5" spans="1:9" ht="19.5" customHeight="1">
      <c r="A5" s="274" t="s">
        <v>457</v>
      </c>
      <c r="B5" s="398"/>
      <c r="C5" s="398"/>
      <c r="D5" s="398"/>
      <c r="E5" s="399"/>
      <c r="F5" s="391" t="s">
        <v>6</v>
      </c>
      <c r="G5" s="392"/>
      <c r="H5" s="392"/>
      <c r="I5" s="393"/>
    </row>
    <row r="6" spans="1:9" ht="45.75" customHeight="1">
      <c r="A6" s="279" t="s">
        <v>410</v>
      </c>
      <c r="B6" s="402"/>
      <c r="C6" s="402"/>
      <c r="D6" s="402"/>
      <c r="E6" s="403"/>
      <c r="F6" s="285">
        <v>43217</v>
      </c>
      <c r="G6" s="286"/>
      <c r="H6" s="286"/>
      <c r="I6" s="287"/>
    </row>
    <row r="7" spans="1:9" ht="25.5" customHeight="1">
      <c r="A7" s="279" t="s">
        <v>458</v>
      </c>
      <c r="B7" s="402"/>
      <c r="C7" s="402"/>
      <c r="D7" s="403"/>
      <c r="E7" s="379" t="s">
        <v>7</v>
      </c>
      <c r="F7" s="380"/>
      <c r="G7" s="380"/>
      <c r="H7" s="380"/>
      <c r="I7" s="381"/>
    </row>
    <row r="8" spans="1:9" ht="29.25" customHeight="1">
      <c r="A8" s="279" t="s">
        <v>415</v>
      </c>
      <c r="B8" s="402"/>
      <c r="C8" s="402"/>
      <c r="D8" s="403"/>
      <c r="E8" s="400" t="s">
        <v>8</v>
      </c>
      <c r="F8" s="377" t="s">
        <v>9</v>
      </c>
      <c r="G8" s="5"/>
      <c r="H8" s="91"/>
      <c r="I8" s="6" t="s">
        <v>10</v>
      </c>
    </row>
    <row r="9" spans="1:9" ht="19.5" customHeight="1" thickBot="1">
      <c r="A9" s="301" t="s">
        <v>469</v>
      </c>
      <c r="B9" s="384"/>
      <c r="C9" s="384"/>
      <c r="D9" s="385"/>
      <c r="E9" s="401"/>
      <c r="F9" s="378"/>
      <c r="G9" s="7"/>
      <c r="H9" s="92"/>
      <c r="I9" s="8">
        <f>'BDI TCU 2622 -URBANAS LOTE 02'!J36</f>
        <v>0.3066</v>
      </c>
    </row>
    <row r="10" spans="1:9" ht="3.75" customHeight="1" thickBot="1">
      <c r="A10" s="404"/>
      <c r="B10" s="405"/>
      <c r="C10" s="405"/>
      <c r="D10" s="405"/>
      <c r="E10" s="405"/>
      <c r="F10" s="405"/>
      <c r="G10" s="405"/>
      <c r="H10" s="405"/>
      <c r="I10" s="406"/>
    </row>
    <row r="11" spans="1:9" ht="38.25">
      <c r="A11" s="23" t="s">
        <v>11</v>
      </c>
      <c r="B11" s="24" t="s">
        <v>12</v>
      </c>
      <c r="C11" s="24" t="s">
        <v>13</v>
      </c>
      <c r="D11" s="24" t="s">
        <v>14</v>
      </c>
      <c r="E11" s="24" t="s">
        <v>15</v>
      </c>
      <c r="F11" s="25" t="s">
        <v>16</v>
      </c>
      <c r="G11" s="25" t="s">
        <v>17</v>
      </c>
      <c r="H11" s="93" t="s">
        <v>384</v>
      </c>
      <c r="I11" s="26" t="s">
        <v>383</v>
      </c>
    </row>
    <row r="12" spans="1:9" ht="17.25" customHeight="1">
      <c r="A12" s="374" t="s">
        <v>200</v>
      </c>
      <c r="B12" s="375"/>
      <c r="C12" s="375"/>
      <c r="D12" s="375"/>
      <c r="E12" s="375"/>
      <c r="F12" s="375"/>
      <c r="G12" s="375"/>
      <c r="H12" s="375"/>
      <c r="I12" s="376"/>
    </row>
    <row r="13" spans="1:10" ht="30.75" customHeight="1">
      <c r="A13" s="21">
        <v>1</v>
      </c>
      <c r="B13" s="21"/>
      <c r="C13" s="73" t="s">
        <v>201</v>
      </c>
      <c r="D13" s="57"/>
      <c r="E13" s="36"/>
      <c r="F13" s="58"/>
      <c r="G13" s="58">
        <f aca="true" t="shared" si="0" ref="G13:G38">ROUND(F13+(F13*$I$9),2)</f>
        <v>0</v>
      </c>
      <c r="H13" s="58"/>
      <c r="I13" s="27"/>
      <c r="J13" s="9"/>
    </row>
    <row r="14" spans="1:12" ht="12.75">
      <c r="A14" s="231" t="s">
        <v>18</v>
      </c>
      <c r="B14" s="216" t="s">
        <v>456</v>
      </c>
      <c r="C14" s="217" t="s">
        <v>202</v>
      </c>
      <c r="D14" s="218" t="s">
        <v>237</v>
      </c>
      <c r="E14" s="219">
        <v>20</v>
      </c>
      <c r="F14" s="220">
        <f>COMPOSIÇÕES!L15</f>
        <v>21510.729465</v>
      </c>
      <c r="G14" s="221">
        <f t="shared" si="0"/>
        <v>28105.92</v>
      </c>
      <c r="H14" s="221">
        <f>E14*F14</f>
        <v>430214.5893</v>
      </c>
      <c r="I14" s="221">
        <f>ROUND((E14*G14),2)</f>
        <v>562118.4</v>
      </c>
      <c r="J14" s="1" t="s">
        <v>22</v>
      </c>
      <c r="L14" s="35" t="s">
        <v>23</v>
      </c>
    </row>
    <row r="15" spans="1:9" ht="12.75">
      <c r="A15" s="231" t="s">
        <v>0</v>
      </c>
      <c r="B15" s="216" t="s">
        <v>453</v>
      </c>
      <c r="C15" s="217" t="s">
        <v>203</v>
      </c>
      <c r="D15" s="218" t="s">
        <v>237</v>
      </c>
      <c r="E15" s="219">
        <v>30</v>
      </c>
      <c r="F15" s="220">
        <f>COMPOSIÇÕES!L31</f>
        <v>7170.2344064</v>
      </c>
      <c r="G15" s="221">
        <f t="shared" si="0"/>
        <v>9368.63</v>
      </c>
      <c r="H15" s="221">
        <f aca="true" t="shared" si="1" ref="H15:H38">E15*F15</f>
        <v>215107.03219199998</v>
      </c>
      <c r="I15" s="221">
        <f aca="true" t="shared" si="2" ref="I15:I37">ROUND((E15*G15),2)</f>
        <v>281058.9</v>
      </c>
    </row>
    <row r="16" spans="1:10" ht="23.25" customHeight="1">
      <c r="A16" s="22" t="s">
        <v>1</v>
      </c>
      <c r="B16" s="69" t="s">
        <v>360</v>
      </c>
      <c r="C16" s="71" t="s">
        <v>204</v>
      </c>
      <c r="D16" s="31" t="s">
        <v>105</v>
      </c>
      <c r="E16" s="75">
        <v>20</v>
      </c>
      <c r="F16" s="72">
        <v>992.17</v>
      </c>
      <c r="G16" s="32">
        <f t="shared" si="0"/>
        <v>1296.37</v>
      </c>
      <c r="H16" s="32">
        <f t="shared" si="1"/>
        <v>19843.399999999998</v>
      </c>
      <c r="I16" s="32">
        <f t="shared" si="2"/>
        <v>25927.4</v>
      </c>
      <c r="J16" s="9"/>
    </row>
    <row r="17" spans="1:10" ht="25.5" customHeight="1">
      <c r="A17" s="22" t="s">
        <v>221</v>
      </c>
      <c r="B17" s="69" t="s">
        <v>361</v>
      </c>
      <c r="C17" s="71" t="s">
        <v>205</v>
      </c>
      <c r="D17" s="31" t="s">
        <v>105</v>
      </c>
      <c r="E17" s="75">
        <v>20</v>
      </c>
      <c r="F17" s="72">
        <v>2429.72</v>
      </c>
      <c r="G17" s="32">
        <f t="shared" si="0"/>
        <v>3174.67</v>
      </c>
      <c r="H17" s="32">
        <f t="shared" si="1"/>
        <v>48594.399999999994</v>
      </c>
      <c r="I17" s="32">
        <f t="shared" si="2"/>
        <v>63493.4</v>
      </c>
      <c r="J17" s="9"/>
    </row>
    <row r="18" spans="1:10" ht="25.5" customHeight="1">
      <c r="A18" s="22" t="s">
        <v>222</v>
      </c>
      <c r="B18" s="69" t="s">
        <v>362</v>
      </c>
      <c r="C18" s="71" t="s">
        <v>206</v>
      </c>
      <c r="D18" s="31" t="s">
        <v>238</v>
      </c>
      <c r="E18" s="75">
        <v>50000</v>
      </c>
      <c r="F18" s="72">
        <v>0.3</v>
      </c>
      <c r="G18" s="32">
        <f t="shared" si="0"/>
        <v>0.39</v>
      </c>
      <c r="H18" s="32">
        <f t="shared" si="1"/>
        <v>15000</v>
      </c>
      <c r="I18" s="32">
        <f t="shared" si="2"/>
        <v>19500</v>
      </c>
      <c r="J18" s="9"/>
    </row>
    <row r="19" spans="1:10" ht="25.5" customHeight="1">
      <c r="A19" s="22" t="s">
        <v>223</v>
      </c>
      <c r="B19" s="69" t="s">
        <v>363</v>
      </c>
      <c r="C19" s="71" t="s">
        <v>207</v>
      </c>
      <c r="D19" s="31" t="s">
        <v>238</v>
      </c>
      <c r="E19" s="75">
        <v>50000</v>
      </c>
      <c r="F19" s="72">
        <v>0.23</v>
      </c>
      <c r="G19" s="32">
        <f t="shared" si="0"/>
        <v>0.3</v>
      </c>
      <c r="H19" s="32">
        <f t="shared" si="1"/>
        <v>11500</v>
      </c>
      <c r="I19" s="32">
        <f t="shared" si="2"/>
        <v>15000</v>
      </c>
      <c r="J19" s="9"/>
    </row>
    <row r="20" spans="1:10" ht="15.75" customHeight="1">
      <c r="A20" s="231" t="s">
        <v>224</v>
      </c>
      <c r="B20" s="216" t="s">
        <v>439</v>
      </c>
      <c r="C20" s="217" t="s">
        <v>208</v>
      </c>
      <c r="D20" s="218" t="s">
        <v>237</v>
      </c>
      <c r="E20" s="219">
        <v>30</v>
      </c>
      <c r="F20" s="220">
        <f>COMPOSIÇÕES!L41</f>
        <v>193.0085661</v>
      </c>
      <c r="G20" s="221">
        <f t="shared" si="0"/>
        <v>252.18</v>
      </c>
      <c r="H20" s="221">
        <f t="shared" si="1"/>
        <v>5790.256983</v>
      </c>
      <c r="I20" s="221">
        <f t="shared" si="2"/>
        <v>7565.4</v>
      </c>
      <c r="J20" s="9"/>
    </row>
    <row r="21" spans="1:10" ht="17.25" customHeight="1">
      <c r="A21" s="231" t="s">
        <v>225</v>
      </c>
      <c r="B21" s="216" t="s">
        <v>432</v>
      </c>
      <c r="C21" s="217" t="s">
        <v>209</v>
      </c>
      <c r="D21" s="218" t="s">
        <v>237</v>
      </c>
      <c r="E21" s="219">
        <v>30</v>
      </c>
      <c r="F21" s="220">
        <f>COMPOSIÇÕES!L51</f>
        <v>117.27015999999999</v>
      </c>
      <c r="G21" s="221">
        <f t="shared" si="0"/>
        <v>153.23</v>
      </c>
      <c r="H21" s="221">
        <f t="shared" si="1"/>
        <v>3518.1047999999996</v>
      </c>
      <c r="I21" s="221">
        <f t="shared" si="2"/>
        <v>4596.9</v>
      </c>
      <c r="J21" s="9"/>
    </row>
    <row r="22" spans="1:10" s="30" customFormat="1" ht="17.25" customHeight="1">
      <c r="A22" s="22" t="s">
        <v>226</v>
      </c>
      <c r="B22" s="68" t="s">
        <v>364</v>
      </c>
      <c r="C22" s="71" t="s">
        <v>210</v>
      </c>
      <c r="D22" s="31" t="s">
        <v>237</v>
      </c>
      <c r="E22" s="75">
        <v>30</v>
      </c>
      <c r="F22" s="72">
        <v>6434.1</v>
      </c>
      <c r="G22" s="32">
        <f t="shared" si="0"/>
        <v>8406.8</v>
      </c>
      <c r="H22" s="32">
        <f t="shared" si="1"/>
        <v>193023</v>
      </c>
      <c r="I22" s="32">
        <f t="shared" si="2"/>
        <v>252204</v>
      </c>
      <c r="J22" s="29"/>
    </row>
    <row r="23" spans="1:10" ht="17.25" customHeight="1">
      <c r="A23" s="22" t="s">
        <v>227</v>
      </c>
      <c r="B23" s="68" t="s">
        <v>365</v>
      </c>
      <c r="C23" s="71" t="s">
        <v>211</v>
      </c>
      <c r="D23" s="31" t="s">
        <v>237</v>
      </c>
      <c r="E23" s="75">
        <v>30</v>
      </c>
      <c r="F23" s="72">
        <v>2134.56</v>
      </c>
      <c r="G23" s="32">
        <f t="shared" si="0"/>
        <v>2789.02</v>
      </c>
      <c r="H23" s="32">
        <f t="shared" si="1"/>
        <v>64036.799999999996</v>
      </c>
      <c r="I23" s="32">
        <f t="shared" si="2"/>
        <v>83670.6</v>
      </c>
      <c r="J23" s="9"/>
    </row>
    <row r="24" spans="1:10" ht="17.25" customHeight="1">
      <c r="A24" s="22" t="s">
        <v>228</v>
      </c>
      <c r="B24" s="68" t="s">
        <v>366</v>
      </c>
      <c r="C24" s="71" t="s">
        <v>212</v>
      </c>
      <c r="D24" s="31" t="s">
        <v>237</v>
      </c>
      <c r="E24" s="75">
        <v>10</v>
      </c>
      <c r="F24" s="72">
        <v>10286.02</v>
      </c>
      <c r="G24" s="32">
        <f t="shared" si="0"/>
        <v>13439.71</v>
      </c>
      <c r="H24" s="32">
        <f t="shared" si="1"/>
        <v>102860.20000000001</v>
      </c>
      <c r="I24" s="32">
        <f t="shared" si="2"/>
        <v>134397.1</v>
      </c>
      <c r="J24" s="9"/>
    </row>
    <row r="25" spans="1:10" ht="17.25" customHeight="1">
      <c r="A25" s="22" t="s">
        <v>229</v>
      </c>
      <c r="B25" s="68" t="s">
        <v>367</v>
      </c>
      <c r="C25" s="71" t="s">
        <v>213</v>
      </c>
      <c r="D25" s="31" t="s">
        <v>237</v>
      </c>
      <c r="E25" s="75">
        <v>30</v>
      </c>
      <c r="F25" s="72">
        <v>7163.94</v>
      </c>
      <c r="G25" s="32">
        <f t="shared" si="0"/>
        <v>9360.4</v>
      </c>
      <c r="H25" s="32">
        <f t="shared" si="1"/>
        <v>214918.19999999998</v>
      </c>
      <c r="I25" s="32">
        <f t="shared" si="2"/>
        <v>280812</v>
      </c>
      <c r="J25" s="9"/>
    </row>
    <row r="26" spans="1:10" ht="17.25" customHeight="1">
      <c r="A26" s="22" t="s">
        <v>230</v>
      </c>
      <c r="B26" s="68" t="s">
        <v>368</v>
      </c>
      <c r="C26" s="71" t="s">
        <v>214</v>
      </c>
      <c r="D26" s="31" t="s">
        <v>239</v>
      </c>
      <c r="E26" s="75">
        <v>20</v>
      </c>
      <c r="F26" s="72">
        <v>1306.51</v>
      </c>
      <c r="G26" s="32">
        <f t="shared" si="0"/>
        <v>1707.09</v>
      </c>
      <c r="H26" s="32">
        <f t="shared" si="1"/>
        <v>26130.2</v>
      </c>
      <c r="I26" s="32">
        <f t="shared" si="2"/>
        <v>34141.8</v>
      </c>
      <c r="J26" s="9"/>
    </row>
    <row r="27" spans="1:10" ht="17.25" customHeight="1">
      <c r="A27" s="22" t="s">
        <v>231</v>
      </c>
      <c r="B27" s="68" t="s">
        <v>369</v>
      </c>
      <c r="C27" s="71" t="s">
        <v>215</v>
      </c>
      <c r="D27" s="31" t="s">
        <v>239</v>
      </c>
      <c r="E27" s="75">
        <v>20</v>
      </c>
      <c r="F27" s="72">
        <v>1332.16</v>
      </c>
      <c r="G27" s="32">
        <f t="shared" si="0"/>
        <v>1740.6</v>
      </c>
      <c r="H27" s="32">
        <f t="shared" si="1"/>
        <v>26643.2</v>
      </c>
      <c r="I27" s="32">
        <f t="shared" si="2"/>
        <v>34812</v>
      </c>
      <c r="J27" s="9"/>
    </row>
    <row r="28" spans="1:10" ht="16.5" customHeight="1">
      <c r="A28" s="22" t="s">
        <v>232</v>
      </c>
      <c r="B28" s="68" t="s">
        <v>370</v>
      </c>
      <c r="C28" s="71" t="s">
        <v>216</v>
      </c>
      <c r="D28" s="31" t="s">
        <v>237</v>
      </c>
      <c r="E28" s="75">
        <v>45</v>
      </c>
      <c r="F28" s="72">
        <v>1967.37</v>
      </c>
      <c r="G28" s="32">
        <f t="shared" si="0"/>
        <v>2570.57</v>
      </c>
      <c r="H28" s="32">
        <f t="shared" si="1"/>
        <v>88531.65</v>
      </c>
      <c r="I28" s="32">
        <f t="shared" si="2"/>
        <v>115675.65</v>
      </c>
      <c r="J28" s="9"/>
    </row>
    <row r="29" spans="1:10" ht="16.5" customHeight="1">
      <c r="A29" s="22" t="s">
        <v>233</v>
      </c>
      <c r="B29" s="68" t="s">
        <v>398</v>
      </c>
      <c r="C29" s="71" t="s">
        <v>399</v>
      </c>
      <c r="D29" s="31" t="s">
        <v>237</v>
      </c>
      <c r="E29" s="75">
        <v>45</v>
      </c>
      <c r="F29" s="72">
        <v>3093.93</v>
      </c>
      <c r="G29" s="32">
        <f t="shared" si="0"/>
        <v>4042.53</v>
      </c>
      <c r="H29" s="32">
        <f t="shared" si="1"/>
        <v>139226.85</v>
      </c>
      <c r="I29" s="32">
        <f t="shared" si="2"/>
        <v>181913.85</v>
      </c>
      <c r="J29" s="9"/>
    </row>
    <row r="30" spans="1:10" ht="15" customHeight="1">
      <c r="A30" s="22" t="s">
        <v>234</v>
      </c>
      <c r="B30" s="68" t="s">
        <v>371</v>
      </c>
      <c r="C30" s="71" t="s">
        <v>217</v>
      </c>
      <c r="D30" s="31" t="s">
        <v>237</v>
      </c>
      <c r="E30" s="75">
        <v>10</v>
      </c>
      <c r="F30" s="72">
        <v>2402.22</v>
      </c>
      <c r="G30" s="32">
        <f t="shared" si="0"/>
        <v>3138.74</v>
      </c>
      <c r="H30" s="32">
        <f t="shared" si="1"/>
        <v>24022.199999999997</v>
      </c>
      <c r="I30" s="32">
        <f t="shared" si="2"/>
        <v>31387.4</v>
      </c>
      <c r="J30" s="9"/>
    </row>
    <row r="31" spans="1:10" ht="15" customHeight="1">
      <c r="A31" s="22" t="s">
        <v>235</v>
      </c>
      <c r="B31" s="68" t="s">
        <v>372</v>
      </c>
      <c r="C31" s="71" t="s">
        <v>218</v>
      </c>
      <c r="D31" s="31" t="s">
        <v>237</v>
      </c>
      <c r="E31" s="75">
        <v>20</v>
      </c>
      <c r="F31" s="72">
        <v>1524.37</v>
      </c>
      <c r="G31" s="32">
        <f t="shared" si="0"/>
        <v>1991.74</v>
      </c>
      <c r="H31" s="32">
        <f t="shared" si="1"/>
        <v>30487.399999999998</v>
      </c>
      <c r="I31" s="32">
        <f t="shared" si="2"/>
        <v>39834.8</v>
      </c>
      <c r="J31" s="9"/>
    </row>
    <row r="32" spans="1:10" ht="15" customHeight="1">
      <c r="A32" s="22" t="s">
        <v>236</v>
      </c>
      <c r="B32" s="68" t="s">
        <v>373</v>
      </c>
      <c r="C32" s="71" t="s">
        <v>219</v>
      </c>
      <c r="D32" s="31" t="s">
        <v>239</v>
      </c>
      <c r="E32" s="75">
        <v>15</v>
      </c>
      <c r="F32" s="72">
        <v>2628.95</v>
      </c>
      <c r="G32" s="32">
        <f t="shared" si="0"/>
        <v>3434.99</v>
      </c>
      <c r="H32" s="32">
        <f t="shared" si="1"/>
        <v>39434.25</v>
      </c>
      <c r="I32" s="32">
        <f t="shared" si="2"/>
        <v>51524.85</v>
      </c>
      <c r="J32" s="9"/>
    </row>
    <row r="33" spans="1:10" ht="15" customHeight="1">
      <c r="A33" s="22" t="s">
        <v>290</v>
      </c>
      <c r="B33" s="68" t="s">
        <v>400</v>
      </c>
      <c r="C33" s="71" t="s">
        <v>401</v>
      </c>
      <c r="D33" s="31" t="s">
        <v>239</v>
      </c>
      <c r="E33" s="75">
        <v>10</v>
      </c>
      <c r="F33" s="72">
        <v>2009.29</v>
      </c>
      <c r="G33" s="32">
        <f t="shared" si="0"/>
        <v>2625.34</v>
      </c>
      <c r="H33" s="32">
        <f t="shared" si="1"/>
        <v>20092.9</v>
      </c>
      <c r="I33" s="32">
        <f t="shared" si="2"/>
        <v>26253.4</v>
      </c>
      <c r="J33" s="9"/>
    </row>
    <row r="34" spans="1:10" ht="15" customHeight="1">
      <c r="A34" s="22" t="s">
        <v>291</v>
      </c>
      <c r="B34" s="68" t="s">
        <v>402</v>
      </c>
      <c r="C34" s="71" t="s">
        <v>403</v>
      </c>
      <c r="D34" s="31" t="s">
        <v>239</v>
      </c>
      <c r="E34" s="75">
        <v>10</v>
      </c>
      <c r="F34" s="72">
        <v>1455.94</v>
      </c>
      <c r="G34" s="32">
        <f t="shared" si="0"/>
        <v>1902.33</v>
      </c>
      <c r="H34" s="32">
        <f t="shared" si="1"/>
        <v>14559.400000000001</v>
      </c>
      <c r="I34" s="32">
        <f t="shared" si="2"/>
        <v>19023.3</v>
      </c>
      <c r="J34" s="9"/>
    </row>
    <row r="35" spans="1:10" ht="15" customHeight="1">
      <c r="A35" s="22" t="s">
        <v>292</v>
      </c>
      <c r="B35" s="68" t="s">
        <v>404</v>
      </c>
      <c r="C35" s="71" t="s">
        <v>405</v>
      </c>
      <c r="D35" s="31" t="s">
        <v>237</v>
      </c>
      <c r="E35" s="75">
        <v>10</v>
      </c>
      <c r="F35" s="72">
        <v>6355</v>
      </c>
      <c r="G35" s="32">
        <f t="shared" si="0"/>
        <v>8303.44</v>
      </c>
      <c r="H35" s="32">
        <f t="shared" si="1"/>
        <v>63550</v>
      </c>
      <c r="I35" s="32">
        <f t="shared" si="2"/>
        <v>83034.4</v>
      </c>
      <c r="J35" s="9"/>
    </row>
    <row r="36" spans="1:10" ht="15" customHeight="1">
      <c r="A36" s="22" t="s">
        <v>293</v>
      </c>
      <c r="B36" s="69" t="s">
        <v>374</v>
      </c>
      <c r="C36" s="71" t="s">
        <v>220</v>
      </c>
      <c r="D36" s="31" t="s">
        <v>240</v>
      </c>
      <c r="E36" s="75">
        <v>1000000</v>
      </c>
      <c r="F36" s="72">
        <v>0.1</v>
      </c>
      <c r="G36" s="32">
        <f t="shared" si="0"/>
        <v>0.13</v>
      </c>
      <c r="H36" s="32">
        <f t="shared" si="1"/>
        <v>100000</v>
      </c>
      <c r="I36" s="32">
        <f t="shared" si="2"/>
        <v>130000</v>
      </c>
      <c r="J36" s="9"/>
    </row>
    <row r="37" spans="1:10" ht="15" customHeight="1">
      <c r="A37" s="22" t="s">
        <v>294</v>
      </c>
      <c r="B37" s="84" t="s">
        <v>406</v>
      </c>
      <c r="C37" s="121" t="s">
        <v>407</v>
      </c>
      <c r="D37" s="122" t="s">
        <v>105</v>
      </c>
      <c r="E37" s="207">
        <v>5</v>
      </c>
      <c r="F37" s="208">
        <v>5590.67</v>
      </c>
      <c r="G37" s="90">
        <f t="shared" si="0"/>
        <v>7304.77</v>
      </c>
      <c r="H37" s="90">
        <f t="shared" si="1"/>
        <v>27953.35</v>
      </c>
      <c r="I37" s="90">
        <f t="shared" si="2"/>
        <v>36523.85</v>
      </c>
      <c r="J37" s="9"/>
    </row>
    <row r="38" spans="1:10" s="34" customFormat="1" ht="13.5" thickBot="1">
      <c r="A38" s="209" t="s">
        <v>295</v>
      </c>
      <c r="B38" s="210" t="s">
        <v>408</v>
      </c>
      <c r="C38" s="211" t="s">
        <v>409</v>
      </c>
      <c r="D38" s="212" t="s">
        <v>105</v>
      </c>
      <c r="E38" s="213">
        <v>300</v>
      </c>
      <c r="F38" s="214">
        <v>1150</v>
      </c>
      <c r="G38" s="214">
        <f t="shared" si="0"/>
        <v>1502.59</v>
      </c>
      <c r="H38" s="214">
        <f t="shared" si="1"/>
        <v>345000</v>
      </c>
      <c r="I38" s="214">
        <f>ROUND((E38*G38),2)</f>
        <v>450777</v>
      </c>
      <c r="J38" s="33"/>
    </row>
    <row r="39" spans="1:9" ht="16.5" thickBot="1">
      <c r="A39" s="407" t="s">
        <v>21</v>
      </c>
      <c r="B39" s="408"/>
      <c r="C39" s="408"/>
      <c r="D39" s="408"/>
      <c r="E39" s="408"/>
      <c r="F39" s="408"/>
      <c r="G39" s="409"/>
      <c r="H39" s="125">
        <f>SUM(H14:H38)</f>
        <v>2270037.3832749994</v>
      </c>
      <c r="I39" s="126">
        <f>SUM(I14:I38)</f>
        <v>2965246.4</v>
      </c>
    </row>
    <row r="40" spans="1:9" ht="12.75" hidden="1">
      <c r="A40" s="12"/>
      <c r="B40" s="13"/>
      <c r="C40" s="13"/>
      <c r="D40" s="13"/>
      <c r="E40" s="13"/>
      <c r="F40" s="13"/>
      <c r="G40" s="13"/>
      <c r="H40" s="13"/>
      <c r="I40" s="14"/>
    </row>
    <row r="41" spans="1:9" ht="12.75">
      <c r="A41" s="12"/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2"/>
      <c r="B43" s="13"/>
      <c r="C43" s="13"/>
      <c r="D43" s="13"/>
      <c r="E43" s="13"/>
      <c r="F43" s="13"/>
      <c r="G43" s="13"/>
      <c r="H43" s="13"/>
      <c r="I43" s="14"/>
    </row>
    <row r="44" spans="1:9" ht="24" customHeight="1">
      <c r="A44" s="12"/>
      <c r="B44" s="104"/>
      <c r="C44" s="102" t="s">
        <v>386</v>
      </c>
      <c r="D44" s="13"/>
      <c r="E44" s="13"/>
      <c r="F44" s="13"/>
      <c r="G44" s="112" t="s">
        <v>388</v>
      </c>
      <c r="H44" s="13"/>
      <c r="I44" s="14"/>
    </row>
    <row r="45" spans="1:9" ht="18.75" customHeight="1">
      <c r="A45" s="97"/>
      <c r="B45" s="105"/>
      <c r="C45" s="103" t="s">
        <v>387</v>
      </c>
      <c r="D45" s="11"/>
      <c r="E45" s="11"/>
      <c r="F45" s="11"/>
      <c r="G45" s="113" t="s">
        <v>389</v>
      </c>
      <c r="H45" s="13"/>
      <c r="I45" s="98"/>
    </row>
    <row r="46" spans="1:9" ht="23.25" customHeight="1">
      <c r="A46" s="97"/>
      <c r="B46" s="11"/>
      <c r="C46" s="11"/>
      <c r="D46" s="11"/>
      <c r="E46" s="11"/>
      <c r="F46" s="11"/>
      <c r="G46" s="11"/>
      <c r="H46" s="11"/>
      <c r="I46" s="98"/>
    </row>
    <row r="47" spans="1:10" ht="14.25">
      <c r="A47" s="10"/>
      <c r="B47" s="11"/>
      <c r="C47" s="114" t="s">
        <v>390</v>
      </c>
      <c r="D47" s="11"/>
      <c r="E47" s="11"/>
      <c r="F47" s="11"/>
      <c r="G47" s="112" t="s">
        <v>392</v>
      </c>
      <c r="H47" s="11"/>
      <c r="I47" s="16"/>
      <c r="J47"/>
    </row>
    <row r="48" spans="1:9" ht="11.25" customHeight="1" thickBot="1">
      <c r="A48" s="17"/>
      <c r="B48" s="115"/>
      <c r="C48" s="116" t="s">
        <v>391</v>
      </c>
      <c r="D48" s="117"/>
      <c r="E48" s="118"/>
      <c r="F48" s="118"/>
      <c r="G48" s="116" t="s">
        <v>393</v>
      </c>
      <c r="H48" s="119"/>
      <c r="I48" s="19"/>
    </row>
    <row r="49" ht="12" customHeight="1"/>
    <row r="50" ht="13.5" customHeight="1">
      <c r="J50" s="1"/>
    </row>
    <row r="51" ht="13.5" customHeight="1"/>
    <row r="52" ht="4.5" customHeight="1"/>
    <row r="55" spans="3:9" ht="14.25">
      <c r="C55" s="397"/>
      <c r="D55" s="397"/>
      <c r="E55" s="397"/>
      <c r="F55" s="397"/>
      <c r="G55" s="397"/>
      <c r="H55" s="397"/>
      <c r="I55" s="397"/>
    </row>
    <row r="56" spans="3:9" ht="14.25">
      <c r="C56" s="20"/>
      <c r="D56" s="11"/>
      <c r="E56" s="11"/>
      <c r="F56" s="11"/>
      <c r="G56" s="11"/>
      <c r="H56" s="11"/>
      <c r="I56" s="11"/>
    </row>
    <row r="57" spans="3:9" ht="14.25">
      <c r="C57" s="397"/>
      <c r="D57" s="397"/>
      <c r="E57" s="397"/>
      <c r="F57" s="397"/>
      <c r="G57" s="397"/>
      <c r="H57" s="397"/>
      <c r="I57" s="397"/>
    </row>
    <row r="382" ht="12.75">
      <c r="E382" s="1" t="s">
        <v>19</v>
      </c>
    </row>
    <row r="383" ht="12.75">
      <c r="E383" s="1" t="s">
        <v>20</v>
      </c>
    </row>
  </sheetData>
  <sheetProtection/>
  <mergeCells count="19">
    <mergeCell ref="C55:I55"/>
    <mergeCell ref="C57:I57"/>
    <mergeCell ref="A5:E5"/>
    <mergeCell ref="E8:E9"/>
    <mergeCell ref="A7:D7"/>
    <mergeCell ref="A8:D8"/>
    <mergeCell ref="A10:I10"/>
    <mergeCell ref="F6:I6"/>
    <mergeCell ref="A6:E6"/>
    <mergeCell ref="A39:G39"/>
    <mergeCell ref="A12:I12"/>
    <mergeCell ref="F8:F9"/>
    <mergeCell ref="E7:I7"/>
    <mergeCell ref="A1:B1"/>
    <mergeCell ref="A9:D9"/>
    <mergeCell ref="C1:I1"/>
    <mergeCell ref="A3:I3"/>
    <mergeCell ref="F5:I5"/>
    <mergeCell ref="A2:I2"/>
  </mergeCells>
  <conditionalFormatting sqref="D13 D16:D19 D22:D36">
    <cfRule type="cellIs" priority="4" dxfId="0" operator="equal" stopIfTrue="1">
      <formula>0</formula>
    </cfRule>
  </conditionalFormatting>
  <conditionalFormatting sqref="D37:D38">
    <cfRule type="cellIs" priority="3" dxfId="0" operator="equal" stopIfTrue="1">
      <formula>0</formula>
    </cfRule>
  </conditionalFormatting>
  <conditionalFormatting sqref="D14:D15">
    <cfRule type="cellIs" priority="2" dxfId="0" operator="equal" stopIfTrue="1">
      <formula>0</formula>
    </cfRule>
  </conditionalFormatting>
  <conditionalFormatting sqref="D20:D21">
    <cfRule type="cellIs" priority="1" dxfId="0" operator="equal" stopIfTrue="1">
      <formula>0</formula>
    </cfRule>
  </conditionalFormatting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2:U43"/>
  <sheetViews>
    <sheetView showGridLines="0" zoomScale="90" zoomScaleNormal="90" zoomScalePageLayoutView="0" workbookViewId="0" topLeftCell="A1">
      <selection activeCell="B2" sqref="B2:J43"/>
    </sheetView>
  </sheetViews>
  <sheetFormatPr defaultColWidth="9.140625" defaultRowHeight="12.75"/>
  <cols>
    <col min="1" max="1" width="2.28125" style="0" customWidth="1"/>
    <col min="2" max="2" width="23.8515625" style="0" customWidth="1"/>
    <col min="3" max="8" width="3.8515625" style="0" customWidth="1"/>
    <col min="9" max="9" width="24.140625" style="0" customWidth="1"/>
  </cols>
  <sheetData>
    <row r="2" spans="2:10" ht="39" customHeight="1" thickBot="1">
      <c r="B2" s="329" t="s">
        <v>24</v>
      </c>
      <c r="C2" s="329"/>
      <c r="D2" s="329"/>
      <c r="E2" s="329"/>
      <c r="F2" s="329"/>
      <c r="G2" s="329"/>
      <c r="H2" s="329"/>
      <c r="I2" s="329"/>
      <c r="J2" s="329"/>
    </row>
    <row r="3" spans="2:21" ht="12.75">
      <c r="B3" s="238"/>
      <c r="C3" s="239"/>
      <c r="D3" s="239"/>
      <c r="E3" s="239"/>
      <c r="F3" s="239"/>
      <c r="G3" s="239"/>
      <c r="H3" s="239"/>
      <c r="I3" s="239"/>
      <c r="J3" s="240"/>
      <c r="K3" s="80"/>
      <c r="L3" s="81"/>
      <c r="M3" s="81"/>
      <c r="N3" s="81"/>
      <c r="O3" s="81"/>
      <c r="P3" s="81"/>
      <c r="Q3" s="81"/>
      <c r="R3" s="81"/>
      <c r="S3" s="81"/>
      <c r="T3" s="82"/>
      <c r="U3" s="82"/>
    </row>
    <row r="4" spans="2:21" ht="12.75">
      <c r="B4" s="330" t="s">
        <v>375</v>
      </c>
      <c r="C4" s="331"/>
      <c r="D4" s="331"/>
      <c r="E4" s="331"/>
      <c r="F4" s="331"/>
      <c r="G4" s="331"/>
      <c r="H4" s="331"/>
      <c r="I4" s="331"/>
      <c r="J4" s="332"/>
      <c r="K4" s="80"/>
      <c r="L4" s="81"/>
      <c r="M4" s="81"/>
      <c r="N4" s="81"/>
      <c r="O4" s="81"/>
      <c r="P4" s="81"/>
      <c r="Q4" s="81"/>
      <c r="R4" s="81"/>
      <c r="S4" s="81"/>
      <c r="T4" s="82"/>
      <c r="U4" s="82"/>
    </row>
    <row r="5" spans="2:21" ht="12.75">
      <c r="B5" s="333"/>
      <c r="C5" s="334"/>
      <c r="D5" s="334"/>
      <c r="E5" s="334"/>
      <c r="F5" s="334"/>
      <c r="G5" s="334"/>
      <c r="H5" s="334"/>
      <c r="I5" s="334"/>
      <c r="J5" s="335"/>
      <c r="K5" s="80"/>
      <c r="L5" s="81"/>
      <c r="M5" s="81"/>
      <c r="N5" s="81"/>
      <c r="O5" s="81"/>
      <c r="P5" s="81"/>
      <c r="Q5" s="81"/>
      <c r="R5" s="81"/>
      <c r="S5" s="81"/>
      <c r="T5" s="82"/>
      <c r="U5" s="82"/>
    </row>
    <row r="6" spans="2:21" ht="12.75">
      <c r="B6" s="241" t="s">
        <v>26</v>
      </c>
      <c r="C6" s="41"/>
      <c r="D6" s="41"/>
      <c r="E6" s="41"/>
      <c r="F6" s="41"/>
      <c r="G6" s="41"/>
      <c r="H6" s="41"/>
      <c r="I6" s="41"/>
      <c r="J6" s="242"/>
      <c r="K6" s="80"/>
      <c r="L6" s="81"/>
      <c r="M6" s="81"/>
      <c r="N6" s="81"/>
      <c r="O6" s="81"/>
      <c r="P6" s="81"/>
      <c r="Q6" s="81"/>
      <c r="R6" s="81"/>
      <c r="S6" s="81"/>
      <c r="T6" s="82"/>
      <c r="U6" s="82"/>
    </row>
    <row r="7" spans="2:21" ht="12.75">
      <c r="B7" s="243" t="s">
        <v>462</v>
      </c>
      <c r="C7" s="42"/>
      <c r="D7" s="42"/>
      <c r="E7" s="42"/>
      <c r="F7" s="42"/>
      <c r="G7" s="42"/>
      <c r="H7" s="42"/>
      <c r="I7" s="42"/>
      <c r="J7" s="244"/>
      <c r="K7" s="80"/>
      <c r="L7" s="81"/>
      <c r="M7" s="81"/>
      <c r="N7" s="81"/>
      <c r="O7" s="81"/>
      <c r="P7" s="81"/>
      <c r="Q7" s="81"/>
      <c r="R7" s="81"/>
      <c r="S7" s="81"/>
      <c r="T7" s="82"/>
      <c r="U7" s="82"/>
    </row>
    <row r="8" spans="2:21" ht="12.75">
      <c r="B8" s="245" t="s">
        <v>378</v>
      </c>
      <c r="C8" s="43"/>
      <c r="D8" s="43"/>
      <c r="E8" s="43"/>
      <c r="F8" s="43"/>
      <c r="G8" s="43"/>
      <c r="H8" s="43"/>
      <c r="I8" s="43"/>
      <c r="J8" s="246"/>
      <c r="K8" s="80"/>
      <c r="L8" s="81"/>
      <c r="M8" s="81"/>
      <c r="N8" s="81"/>
      <c r="O8" s="81"/>
      <c r="P8" s="81"/>
      <c r="Q8" s="81"/>
      <c r="R8" s="81"/>
      <c r="S8" s="81"/>
      <c r="T8" s="82"/>
      <c r="U8" s="82"/>
    </row>
    <row r="9" spans="2:21" ht="12.75">
      <c r="B9" s="243" t="s">
        <v>28</v>
      </c>
      <c r="C9" s="42"/>
      <c r="D9" s="42"/>
      <c r="E9" s="42"/>
      <c r="F9" s="44"/>
      <c r="G9" s="44"/>
      <c r="H9" s="44"/>
      <c r="I9" s="44"/>
      <c r="J9" s="244"/>
      <c r="K9" s="80"/>
      <c r="L9" s="81"/>
      <c r="M9" s="81"/>
      <c r="N9" s="81"/>
      <c r="O9" s="81"/>
      <c r="P9" s="81"/>
      <c r="Q9" s="81"/>
      <c r="R9" s="81"/>
      <c r="S9" s="81"/>
      <c r="T9" s="82"/>
      <c r="U9" s="82"/>
    </row>
    <row r="10" spans="2:21" ht="27.75" customHeight="1">
      <c r="B10" s="350" t="s">
        <v>379</v>
      </c>
      <c r="C10" s="351"/>
      <c r="D10" s="351"/>
      <c r="E10" s="351"/>
      <c r="F10" s="351"/>
      <c r="G10" s="351"/>
      <c r="H10" s="351"/>
      <c r="I10" s="351"/>
      <c r="J10" s="352"/>
      <c r="K10" s="80"/>
      <c r="L10" s="81"/>
      <c r="M10" s="81"/>
      <c r="N10" s="81"/>
      <c r="O10" s="81"/>
      <c r="P10" s="81"/>
      <c r="Q10" s="81"/>
      <c r="R10" s="81"/>
      <c r="S10" s="81"/>
      <c r="T10" s="82"/>
      <c r="U10" s="82"/>
    </row>
    <row r="11" spans="2:21" ht="12.75">
      <c r="B11" s="247" t="s">
        <v>29</v>
      </c>
      <c r="C11" s="44"/>
      <c r="D11" s="44"/>
      <c r="E11" s="44"/>
      <c r="F11" s="42"/>
      <c r="G11" s="42"/>
      <c r="H11" s="42"/>
      <c r="I11" s="42"/>
      <c r="J11" s="244"/>
      <c r="K11" s="80"/>
      <c r="L11" s="81"/>
      <c r="M11" s="81"/>
      <c r="N11" s="81"/>
      <c r="O11" s="81"/>
      <c r="P11" s="81"/>
      <c r="Q11" s="81"/>
      <c r="R11" s="81"/>
      <c r="S11" s="81"/>
      <c r="T11" s="82"/>
      <c r="U11" s="82"/>
    </row>
    <row r="12" spans="2:21" ht="12.75">
      <c r="B12" s="248"/>
      <c r="C12" s="45"/>
      <c r="D12" s="45"/>
      <c r="E12" s="45"/>
      <c r="F12" s="45"/>
      <c r="G12" s="45"/>
      <c r="H12" s="45"/>
      <c r="I12" s="45"/>
      <c r="J12" s="249"/>
      <c r="K12" s="80"/>
      <c r="L12" s="81"/>
      <c r="M12" s="81"/>
      <c r="N12" s="81"/>
      <c r="O12" s="81"/>
      <c r="P12" s="81"/>
      <c r="Q12" s="81"/>
      <c r="R12" s="81"/>
      <c r="S12" s="81"/>
      <c r="T12" s="82"/>
      <c r="U12" s="82"/>
    </row>
    <row r="13" spans="2:21" ht="12.75">
      <c r="B13" s="243" t="s">
        <v>30</v>
      </c>
      <c r="C13" s="46"/>
      <c r="D13" s="46"/>
      <c r="E13" s="46"/>
      <c r="F13" s="46"/>
      <c r="G13" s="46"/>
      <c r="H13" s="46"/>
      <c r="I13" s="46"/>
      <c r="J13" s="250" t="s">
        <v>31</v>
      </c>
      <c r="K13" s="80"/>
      <c r="L13" s="81"/>
      <c r="M13" s="81"/>
      <c r="N13" s="81"/>
      <c r="O13" s="81"/>
      <c r="P13" s="81"/>
      <c r="Q13" s="81"/>
      <c r="R13" s="81"/>
      <c r="S13" s="81"/>
      <c r="T13" s="82"/>
      <c r="U13" s="82"/>
    </row>
    <row r="14" spans="2:21" ht="12.75">
      <c r="B14" s="248" t="s">
        <v>53</v>
      </c>
      <c r="C14" s="43"/>
      <c r="D14" s="43"/>
      <c r="E14" s="43"/>
      <c r="F14" s="43"/>
      <c r="G14" s="43"/>
      <c r="H14" s="43"/>
      <c r="I14" s="43"/>
      <c r="J14" s="246" t="str">
        <f>'[6]PLANILHA'!N11</f>
        <v>MG</v>
      </c>
      <c r="K14" s="80"/>
      <c r="L14" s="81"/>
      <c r="M14" s="81"/>
      <c r="N14" s="81"/>
      <c r="O14" s="81"/>
      <c r="P14" s="81"/>
      <c r="Q14" s="81"/>
      <c r="R14" s="81"/>
      <c r="S14" s="81"/>
      <c r="T14" s="82"/>
      <c r="U14" s="82"/>
    </row>
    <row r="15" spans="2:21" ht="12.75">
      <c r="B15" s="251" t="s">
        <v>376</v>
      </c>
      <c r="C15" s="46"/>
      <c r="D15" s="46"/>
      <c r="E15" s="46"/>
      <c r="F15" s="46"/>
      <c r="G15" s="46"/>
      <c r="H15" s="46"/>
      <c r="I15" s="46"/>
      <c r="J15" s="250"/>
      <c r="K15" s="80"/>
      <c r="L15" s="81"/>
      <c r="M15" s="81"/>
      <c r="N15" s="81"/>
      <c r="O15" s="81"/>
      <c r="P15" s="81"/>
      <c r="Q15" s="81"/>
      <c r="R15" s="81"/>
      <c r="S15" s="81"/>
      <c r="T15" s="82"/>
      <c r="U15" s="82"/>
    </row>
    <row r="16" spans="2:21" ht="12.75">
      <c r="B16" s="248"/>
      <c r="C16" s="43"/>
      <c r="D16" s="43"/>
      <c r="E16" s="43"/>
      <c r="F16" s="43"/>
      <c r="G16" s="43"/>
      <c r="H16" s="43"/>
      <c r="I16" s="43"/>
      <c r="J16" s="246"/>
      <c r="K16" s="80"/>
      <c r="L16" s="81"/>
      <c r="M16" s="81"/>
      <c r="N16" s="81"/>
      <c r="O16" s="81"/>
      <c r="P16" s="81"/>
      <c r="Q16" s="81"/>
      <c r="R16" s="81"/>
      <c r="S16" s="81"/>
      <c r="T16" s="82"/>
      <c r="U16" s="82"/>
    </row>
    <row r="17" spans="2:21" ht="21.75" customHeight="1">
      <c r="B17" s="252"/>
      <c r="C17" s="349" t="s">
        <v>396</v>
      </c>
      <c r="D17" s="349"/>
      <c r="E17" s="349"/>
      <c r="F17" s="349"/>
      <c r="G17" s="349"/>
      <c r="H17" s="349"/>
      <c r="I17" s="46"/>
      <c r="J17" s="250"/>
      <c r="K17" s="80"/>
      <c r="L17" s="81"/>
      <c r="M17" s="81"/>
      <c r="N17" s="81"/>
      <c r="O17" s="81"/>
      <c r="P17" s="81"/>
      <c r="Q17" s="81"/>
      <c r="R17" s="81"/>
      <c r="S17" s="81"/>
      <c r="T17" s="82"/>
      <c r="U17" s="82"/>
    </row>
    <row r="18" spans="2:21" ht="12.75" customHeight="1">
      <c r="B18" s="336" t="s">
        <v>33</v>
      </c>
      <c r="C18" s="337"/>
      <c r="D18" s="337"/>
      <c r="E18" s="337"/>
      <c r="F18" s="337"/>
      <c r="G18" s="337"/>
      <c r="H18" s="337"/>
      <c r="I18" s="337"/>
      <c r="J18" s="338"/>
      <c r="K18" s="80"/>
      <c r="L18" s="81"/>
      <c r="M18" s="81"/>
      <c r="N18" s="81"/>
      <c r="O18" s="81"/>
      <c r="P18" s="81"/>
      <c r="Q18" s="81"/>
      <c r="R18" s="81"/>
      <c r="S18" s="81"/>
      <c r="T18" s="82"/>
      <c r="U18" s="82"/>
    </row>
    <row r="19" spans="2:21" ht="12.75">
      <c r="B19" s="253" t="s">
        <v>34</v>
      </c>
      <c r="C19" s="339" t="s">
        <v>35</v>
      </c>
      <c r="D19" s="340"/>
      <c r="E19" s="340"/>
      <c r="F19" s="340"/>
      <c r="G19" s="340"/>
      <c r="H19" s="341"/>
      <c r="I19" s="345" t="s">
        <v>36</v>
      </c>
      <c r="J19" s="346"/>
      <c r="K19" s="80"/>
      <c r="L19" s="81"/>
      <c r="M19" s="81"/>
      <c r="N19" s="81"/>
      <c r="O19" s="81"/>
      <c r="P19" s="81"/>
      <c r="Q19" s="81"/>
      <c r="R19" s="81"/>
      <c r="S19" s="81"/>
      <c r="T19" s="82"/>
      <c r="U19" s="82"/>
    </row>
    <row r="20" spans="2:21" ht="12.75">
      <c r="B20" s="254"/>
      <c r="C20" s="342"/>
      <c r="D20" s="343"/>
      <c r="E20" s="343"/>
      <c r="F20" s="343"/>
      <c r="G20" s="343"/>
      <c r="H20" s="344"/>
      <c r="I20" s="347"/>
      <c r="J20" s="348"/>
      <c r="K20" s="80"/>
      <c r="L20" s="81"/>
      <c r="M20" s="81"/>
      <c r="N20" s="81"/>
      <c r="O20" s="81"/>
      <c r="P20" s="39"/>
      <c r="Q20" s="81"/>
      <c r="R20" s="81"/>
      <c r="S20" s="81"/>
      <c r="T20" s="82"/>
      <c r="U20" s="82"/>
    </row>
    <row r="21" spans="2:21" ht="12.75">
      <c r="B21" s="255" t="s">
        <v>37</v>
      </c>
      <c r="C21" s="48" t="s">
        <v>38</v>
      </c>
      <c r="D21" s="353">
        <v>0.038</v>
      </c>
      <c r="E21" s="353"/>
      <c r="F21" s="49" t="s">
        <v>39</v>
      </c>
      <c r="G21" s="353">
        <v>0.0467</v>
      </c>
      <c r="H21" s="354"/>
      <c r="I21" s="47" t="s">
        <v>37</v>
      </c>
      <c r="J21" s="256">
        <v>0.042</v>
      </c>
      <c r="K21" s="80"/>
      <c r="L21" s="81"/>
      <c r="M21" s="81"/>
      <c r="N21" s="81"/>
      <c r="O21" s="81"/>
      <c r="P21" s="39">
        <v>0.042</v>
      </c>
      <c r="Q21" s="39">
        <v>0.038</v>
      </c>
      <c r="R21" s="81"/>
      <c r="S21" s="81"/>
      <c r="T21" s="82"/>
      <c r="U21" s="82"/>
    </row>
    <row r="22" spans="2:21" ht="12.75">
      <c r="B22" s="257" t="s">
        <v>40</v>
      </c>
      <c r="C22" s="51" t="s">
        <v>38</v>
      </c>
      <c r="D22" s="320">
        <v>0.0032</v>
      </c>
      <c r="E22" s="320"/>
      <c r="F22" s="52" t="s">
        <v>39</v>
      </c>
      <c r="G22" s="320">
        <v>0.0074</v>
      </c>
      <c r="H22" s="321"/>
      <c r="I22" s="50" t="s">
        <v>40</v>
      </c>
      <c r="J22" s="256">
        <v>0.0038</v>
      </c>
      <c r="K22" s="80"/>
      <c r="L22" s="81"/>
      <c r="M22" s="81"/>
      <c r="N22" s="81"/>
      <c r="O22" s="81"/>
      <c r="P22" s="39">
        <v>0.0038</v>
      </c>
      <c r="Q22" s="39">
        <v>0.0038</v>
      </c>
      <c r="R22" s="81"/>
      <c r="S22" s="81"/>
      <c r="T22" s="82"/>
      <c r="U22" s="82"/>
    </row>
    <row r="23" spans="2:21" ht="12.75">
      <c r="B23" s="257" t="s">
        <v>41</v>
      </c>
      <c r="C23" s="51" t="s">
        <v>38</v>
      </c>
      <c r="D23" s="320">
        <v>0.005</v>
      </c>
      <c r="E23" s="320"/>
      <c r="F23" s="52" t="s">
        <v>39</v>
      </c>
      <c r="G23" s="320">
        <v>0.0097</v>
      </c>
      <c r="H23" s="321"/>
      <c r="I23" s="50" t="s">
        <v>41</v>
      </c>
      <c r="J23" s="256">
        <v>0.0054</v>
      </c>
      <c r="K23" s="80"/>
      <c r="L23" s="81"/>
      <c r="M23" s="81"/>
      <c r="N23" s="81"/>
      <c r="O23" s="81"/>
      <c r="P23" s="39">
        <v>0.0054</v>
      </c>
      <c r="Q23" s="39">
        <v>0.0054</v>
      </c>
      <c r="R23" s="81"/>
      <c r="S23" s="81"/>
      <c r="T23" s="82"/>
      <c r="U23" s="82"/>
    </row>
    <row r="24" spans="2:21" ht="12.75">
      <c r="B24" s="257" t="s">
        <v>42</v>
      </c>
      <c r="C24" s="51" t="s">
        <v>38</v>
      </c>
      <c r="D24" s="320">
        <v>0.0102</v>
      </c>
      <c r="E24" s="320"/>
      <c r="F24" s="52" t="s">
        <v>39</v>
      </c>
      <c r="G24" s="320">
        <v>0.0121</v>
      </c>
      <c r="H24" s="321"/>
      <c r="I24" s="50" t="s">
        <v>42</v>
      </c>
      <c r="J24" s="256">
        <v>0.0108</v>
      </c>
      <c r="K24" s="80"/>
      <c r="L24" s="81"/>
      <c r="M24" s="81"/>
      <c r="N24" s="81"/>
      <c r="O24" s="81"/>
      <c r="P24" s="39">
        <v>0.0108</v>
      </c>
      <c r="Q24" s="39">
        <v>0.0105</v>
      </c>
      <c r="R24" s="81"/>
      <c r="S24" s="81"/>
      <c r="T24" s="82"/>
      <c r="U24" s="82"/>
    </row>
    <row r="25" spans="2:21" ht="12.75">
      <c r="B25" s="257" t="s">
        <v>43</v>
      </c>
      <c r="C25" s="51" t="s">
        <v>38</v>
      </c>
      <c r="D25" s="320">
        <v>0.0664</v>
      </c>
      <c r="E25" s="320"/>
      <c r="F25" s="52" t="s">
        <v>39</v>
      </c>
      <c r="G25" s="320">
        <v>0.0869</v>
      </c>
      <c r="H25" s="321"/>
      <c r="I25" s="50" t="s">
        <v>43</v>
      </c>
      <c r="J25" s="256">
        <v>0.068</v>
      </c>
      <c r="K25" s="80"/>
      <c r="L25" s="81"/>
      <c r="M25" s="81"/>
      <c r="N25" s="81"/>
      <c r="O25" s="81"/>
      <c r="P25" s="39">
        <v>0.068</v>
      </c>
      <c r="Q25" s="39">
        <v>0.0664</v>
      </c>
      <c r="R25" s="81"/>
      <c r="S25" s="81"/>
      <c r="T25" s="82"/>
      <c r="U25" s="82"/>
    </row>
    <row r="26" spans="2:21" ht="12.75">
      <c r="B26" s="258" t="s">
        <v>44</v>
      </c>
      <c r="C26" s="51" t="s">
        <v>38</v>
      </c>
      <c r="D26" s="320">
        <v>0.0565</v>
      </c>
      <c r="E26" s="320"/>
      <c r="F26" s="52" t="s">
        <v>39</v>
      </c>
      <c r="G26" s="320">
        <v>0.0865</v>
      </c>
      <c r="H26" s="321"/>
      <c r="I26" s="53" t="s">
        <v>44</v>
      </c>
      <c r="J26" s="256">
        <v>0.0865</v>
      </c>
      <c r="K26" s="80"/>
      <c r="L26" s="81"/>
      <c r="M26" s="81"/>
      <c r="N26" s="81"/>
      <c r="O26" s="81"/>
      <c r="P26" s="39">
        <v>0.0865</v>
      </c>
      <c r="Q26" s="39">
        <v>0.0565</v>
      </c>
      <c r="R26" s="81"/>
      <c r="T26" s="82"/>
      <c r="U26" s="82"/>
    </row>
    <row r="27" spans="2:21" ht="12.75">
      <c r="B27" s="259" t="s">
        <v>45</v>
      </c>
      <c r="C27" s="55"/>
      <c r="D27" s="322">
        <v>0</v>
      </c>
      <c r="E27" s="322"/>
      <c r="F27" s="56" t="s">
        <v>46</v>
      </c>
      <c r="G27" s="322">
        <v>0.045</v>
      </c>
      <c r="H27" s="370"/>
      <c r="I27" s="54" t="s">
        <v>45</v>
      </c>
      <c r="J27" s="256">
        <v>0.045</v>
      </c>
      <c r="K27" s="80"/>
      <c r="L27" s="81">
        <f>IF(OR(J27=0,J27=0.045),0,1)</f>
        <v>0</v>
      </c>
      <c r="M27" s="81"/>
      <c r="N27" s="81"/>
      <c r="O27" s="81"/>
      <c r="P27" s="39">
        <v>0.045</v>
      </c>
      <c r="Q27" s="39">
        <v>0</v>
      </c>
      <c r="R27" s="81"/>
      <c r="S27" s="81"/>
      <c r="T27" s="82"/>
      <c r="U27" s="82"/>
    </row>
    <row r="28" spans="2:21" ht="12.75">
      <c r="B28" s="326" t="s">
        <v>47</v>
      </c>
      <c r="C28" s="327"/>
      <c r="D28" s="327"/>
      <c r="E28" s="327"/>
      <c r="F28" s="327"/>
      <c r="G28" s="327"/>
      <c r="H28" s="327"/>
      <c r="I28" s="327"/>
      <c r="J28" s="328"/>
      <c r="K28" s="80"/>
      <c r="L28" s="81"/>
      <c r="M28" s="81"/>
      <c r="N28" s="81"/>
      <c r="O28" s="81"/>
      <c r="P28" s="81"/>
      <c r="Q28" s="81"/>
      <c r="R28" s="81"/>
      <c r="S28" s="81"/>
      <c r="T28" s="82"/>
      <c r="U28" s="82"/>
    </row>
    <row r="29" spans="2:21" ht="12.75">
      <c r="B29" s="255" t="s">
        <v>37</v>
      </c>
      <c r="C29" s="371" t="str">
        <f>IF(J21&gt;G21,"Incidência maior que a permitida",IF(J21&lt;D21,"Incidência menor que a permitida","ok"))</f>
        <v>ok</v>
      </c>
      <c r="D29" s="372"/>
      <c r="E29" s="372"/>
      <c r="F29" s="372"/>
      <c r="G29" s="372"/>
      <c r="H29" s="372"/>
      <c r="I29" s="372"/>
      <c r="J29" s="373"/>
      <c r="K29" s="80"/>
      <c r="L29" s="81"/>
      <c r="M29" s="81"/>
      <c r="N29" s="81"/>
      <c r="O29" s="81"/>
      <c r="P29" s="81"/>
      <c r="Q29" s="81"/>
      <c r="R29" s="81"/>
      <c r="S29" s="81"/>
      <c r="T29" s="82"/>
      <c r="U29" s="82"/>
    </row>
    <row r="30" spans="2:21" ht="12.75">
      <c r="B30" s="257" t="s">
        <v>40</v>
      </c>
      <c r="C30" s="323" t="str">
        <f>IF(J22&gt;G22,"Incidência maior que a permitida",IF(J22&lt;0,"Incidência menor que a permitida","ok"))</f>
        <v>ok</v>
      </c>
      <c r="D30" s="324"/>
      <c r="E30" s="324"/>
      <c r="F30" s="324"/>
      <c r="G30" s="324"/>
      <c r="H30" s="324"/>
      <c r="I30" s="324"/>
      <c r="J30" s="325"/>
      <c r="K30" s="80"/>
      <c r="L30" s="81" t="s">
        <v>48</v>
      </c>
      <c r="M30" s="81" t="s">
        <v>49</v>
      </c>
      <c r="N30" s="81"/>
      <c r="O30" s="81"/>
      <c r="P30" s="81"/>
      <c r="Q30" s="81"/>
      <c r="R30" s="81"/>
      <c r="S30" s="81"/>
      <c r="T30" s="82"/>
      <c r="U30" s="82"/>
    </row>
    <row r="31" spans="2:21" ht="12.75">
      <c r="B31" s="257" t="s">
        <v>41</v>
      </c>
      <c r="C31" s="323" t="str">
        <f>IF(J23&gt;G23,"Incidência maior que a permitida",IF(J23&lt;0,"Incidência menor que a permitida","ok"))</f>
        <v>ok</v>
      </c>
      <c r="D31" s="324"/>
      <c r="E31" s="324"/>
      <c r="F31" s="324"/>
      <c r="G31" s="324"/>
      <c r="H31" s="324"/>
      <c r="I31" s="324"/>
      <c r="J31" s="325"/>
      <c r="K31" s="80"/>
      <c r="L31" s="81">
        <v>0.256</v>
      </c>
      <c r="M31" s="81">
        <v>0.3066</v>
      </c>
      <c r="N31" s="81"/>
      <c r="O31" s="81"/>
      <c r="P31" s="81"/>
      <c r="Q31" s="81"/>
      <c r="R31" s="81"/>
      <c r="S31" s="81"/>
      <c r="T31" s="82"/>
      <c r="U31" s="82"/>
    </row>
    <row r="32" spans="2:21" ht="12.75">
      <c r="B32" s="257" t="s">
        <v>42</v>
      </c>
      <c r="C32" s="323" t="str">
        <f>IF(J24&gt;G24,"Incidência maior que a permitida",IF(J24&lt;D24,"Incidência menor que a permitida","ok"))</f>
        <v>ok</v>
      </c>
      <c r="D32" s="324"/>
      <c r="E32" s="324"/>
      <c r="F32" s="324"/>
      <c r="G32" s="324"/>
      <c r="H32" s="324"/>
      <c r="I32" s="324"/>
      <c r="J32" s="325"/>
      <c r="K32" s="80"/>
      <c r="L32" s="81">
        <v>0.196</v>
      </c>
      <c r="M32" s="81">
        <v>0.2423</v>
      </c>
      <c r="N32" s="81"/>
      <c r="O32" s="81"/>
      <c r="P32" s="81"/>
      <c r="Q32" s="81"/>
      <c r="R32" s="81"/>
      <c r="S32" s="81"/>
      <c r="T32" s="82"/>
      <c r="U32" s="82"/>
    </row>
    <row r="33" spans="2:21" ht="12.75">
      <c r="B33" s="257" t="s">
        <v>43</v>
      </c>
      <c r="C33" s="323" t="str">
        <f>IF(J25&gt;G25,"Incidência maior que a permitida",IF(J25&lt;D25,"Incidência menor que a permitida","ok"))</f>
        <v>ok</v>
      </c>
      <c r="D33" s="324"/>
      <c r="E33" s="324"/>
      <c r="F33" s="324"/>
      <c r="G33" s="324"/>
      <c r="H33" s="324"/>
      <c r="I33" s="324"/>
      <c r="J33" s="325"/>
      <c r="K33" s="80"/>
      <c r="L33" s="81"/>
      <c r="M33" s="81"/>
      <c r="N33" s="81"/>
      <c r="O33" s="81"/>
      <c r="P33" s="81"/>
      <c r="Q33" s="81"/>
      <c r="R33" s="81"/>
      <c r="S33" s="81"/>
      <c r="T33" s="82"/>
      <c r="U33" s="82"/>
    </row>
    <row r="34" spans="2:21" ht="12.75">
      <c r="B34" s="258" t="s">
        <v>44</v>
      </c>
      <c r="C34" s="314" t="str">
        <f>IF(J26&gt;G26,"Incidência maior que a permitida",IF(J26&lt;D26,"Incidência menor que a permitida","ok"))</f>
        <v>ok</v>
      </c>
      <c r="D34" s="315"/>
      <c r="E34" s="315"/>
      <c r="F34" s="315"/>
      <c r="G34" s="315"/>
      <c r="H34" s="315"/>
      <c r="I34" s="315"/>
      <c r="J34" s="316"/>
      <c r="K34" s="80"/>
      <c r="L34" s="81"/>
      <c r="M34" s="81"/>
      <c r="N34" s="81"/>
      <c r="O34" s="81"/>
      <c r="P34" s="81"/>
      <c r="Q34" s="81"/>
      <c r="R34" s="81"/>
      <c r="S34" s="81"/>
      <c r="T34" s="82"/>
      <c r="U34" s="82"/>
    </row>
    <row r="35" spans="2:21" ht="12.75">
      <c r="B35" s="259" t="s">
        <v>45</v>
      </c>
      <c r="C35" s="314" t="str">
        <f>IF(J27=D27,"ok",IF(J27=G27,"ok","Incidência não permitida"))</f>
        <v>ok</v>
      </c>
      <c r="D35" s="315"/>
      <c r="E35" s="315"/>
      <c r="F35" s="315"/>
      <c r="G35" s="315"/>
      <c r="H35" s="315"/>
      <c r="I35" s="315"/>
      <c r="J35" s="316"/>
      <c r="K35" s="80"/>
      <c r="L35" s="81"/>
      <c r="M35" s="81"/>
      <c r="N35" s="81"/>
      <c r="O35" s="81"/>
      <c r="P35" s="81"/>
      <c r="Q35" s="81"/>
      <c r="R35" s="81"/>
      <c r="S35" s="81"/>
      <c r="T35" s="82"/>
      <c r="U35" s="82"/>
    </row>
    <row r="36" spans="2:21" ht="12.75">
      <c r="B36" s="260" t="s">
        <v>50</v>
      </c>
      <c r="C36" s="317" t="s">
        <v>377</v>
      </c>
      <c r="D36" s="318"/>
      <c r="E36" s="318"/>
      <c r="F36" s="318"/>
      <c r="G36" s="318"/>
      <c r="H36" s="318"/>
      <c r="I36" s="319"/>
      <c r="J36" s="261">
        <f>ROUND(((1+J21+J22+J23)*(1+J24)*(1+J25)/(1-(J26+J27))-1),4)</f>
        <v>0.3066</v>
      </c>
      <c r="K36" s="80"/>
      <c r="L36" s="81"/>
      <c r="M36" s="81"/>
      <c r="N36" s="81"/>
      <c r="O36" s="81"/>
      <c r="P36" s="81"/>
      <c r="Q36" s="81"/>
      <c r="R36" s="81"/>
      <c r="S36" s="81"/>
      <c r="T36" s="82"/>
      <c r="U36" s="82"/>
    </row>
    <row r="37" spans="2:21" ht="12.75">
      <c r="B37" s="367" t="str">
        <f>IF(J27=0.045,IF(AND(J36&gt;=L31,J36&lt;=M31),L30,M30),IF(AND(J36&gt;=L32,J36&lt;=M32),L30,M30))</f>
        <v>BDI ADMISSÍVEL</v>
      </c>
      <c r="C37" s="368"/>
      <c r="D37" s="368"/>
      <c r="E37" s="368"/>
      <c r="F37" s="368"/>
      <c r="G37" s="368"/>
      <c r="H37" s="368"/>
      <c r="I37" s="368"/>
      <c r="J37" s="369"/>
      <c r="K37" s="80"/>
      <c r="L37" s="81"/>
      <c r="M37" s="81"/>
      <c r="N37" s="81"/>
      <c r="O37" s="81"/>
      <c r="P37" s="81"/>
      <c r="Q37" s="81"/>
      <c r="R37" s="81"/>
      <c r="S37" s="81"/>
      <c r="T37" s="82"/>
      <c r="U37" s="82"/>
    </row>
    <row r="38" spans="2:19" ht="12.75">
      <c r="B38" s="355" t="s">
        <v>463</v>
      </c>
      <c r="C38" s="356"/>
      <c r="D38" s="356"/>
      <c r="E38" s="356"/>
      <c r="F38" s="356"/>
      <c r="G38" s="356"/>
      <c r="H38" s="356"/>
      <c r="I38" s="356"/>
      <c r="J38" s="357"/>
      <c r="L38" s="81"/>
      <c r="M38" s="81"/>
      <c r="N38" s="81"/>
      <c r="O38" s="81"/>
      <c r="P38" s="81"/>
      <c r="Q38" s="81"/>
      <c r="R38" s="81"/>
      <c r="S38" s="81"/>
    </row>
    <row r="39" spans="2:10" ht="12.75">
      <c r="B39" s="236" t="s">
        <v>464</v>
      </c>
      <c r="C39" s="358">
        <v>0.05</v>
      </c>
      <c r="D39" s="359"/>
      <c r="E39" s="359"/>
      <c r="F39" s="359"/>
      <c r="G39" s="359"/>
      <c r="H39" s="359"/>
      <c r="I39" s="359"/>
      <c r="J39" s="360"/>
    </row>
    <row r="40" spans="2:10" ht="13.5" thickBot="1">
      <c r="B40" s="237" t="s">
        <v>465</v>
      </c>
      <c r="C40" s="361">
        <v>0.0365</v>
      </c>
      <c r="D40" s="362"/>
      <c r="E40" s="362"/>
      <c r="F40" s="362"/>
      <c r="G40" s="362"/>
      <c r="H40" s="362"/>
      <c r="I40" s="362"/>
      <c r="J40" s="363"/>
    </row>
    <row r="41" spans="2:10" ht="12.75">
      <c r="B41" s="222"/>
      <c r="C41" s="222"/>
      <c r="D41" s="222"/>
      <c r="E41" s="222"/>
      <c r="F41" s="222"/>
      <c r="G41" s="222"/>
      <c r="H41" s="222"/>
      <c r="I41" s="222"/>
      <c r="J41" s="222"/>
    </row>
    <row r="42" spans="2:10" ht="13.5" thickBot="1">
      <c r="B42" s="222"/>
      <c r="C42" s="222"/>
      <c r="D42" s="222"/>
      <c r="E42" s="222"/>
      <c r="F42" s="222"/>
      <c r="G42" s="222"/>
      <c r="H42" s="222"/>
      <c r="I42" s="222"/>
      <c r="J42" s="222"/>
    </row>
    <row r="43" spans="2:10" ht="28.5" customHeight="1" thickBot="1">
      <c r="B43" s="364" t="s">
        <v>466</v>
      </c>
      <c r="C43" s="365"/>
      <c r="D43" s="365"/>
      <c r="E43" s="365"/>
      <c r="F43" s="365"/>
      <c r="G43" s="365"/>
      <c r="H43" s="365"/>
      <c r="I43" s="365"/>
      <c r="J43" s="366"/>
    </row>
  </sheetData>
  <sheetProtection/>
  <mergeCells count="35">
    <mergeCell ref="C36:I36"/>
    <mergeCell ref="B37:J37"/>
    <mergeCell ref="C32:J32"/>
    <mergeCell ref="C33:J33"/>
    <mergeCell ref="C34:J34"/>
    <mergeCell ref="C35:J35"/>
    <mergeCell ref="B38:J38"/>
    <mergeCell ref="C39:J39"/>
    <mergeCell ref="C40:J40"/>
    <mergeCell ref="B43:J43"/>
    <mergeCell ref="B28:J28"/>
    <mergeCell ref="C29:J29"/>
    <mergeCell ref="C30:J30"/>
    <mergeCell ref="C31:J31"/>
    <mergeCell ref="D26:E26"/>
    <mergeCell ref="G26:H26"/>
    <mergeCell ref="D27:E27"/>
    <mergeCell ref="G27:H27"/>
    <mergeCell ref="D24:E24"/>
    <mergeCell ref="G24:H24"/>
    <mergeCell ref="D25:E25"/>
    <mergeCell ref="G25:H25"/>
    <mergeCell ref="D22:E22"/>
    <mergeCell ref="G22:H22"/>
    <mergeCell ref="D23:E23"/>
    <mergeCell ref="G23:H23"/>
    <mergeCell ref="B18:J18"/>
    <mergeCell ref="C19:H20"/>
    <mergeCell ref="I19:J20"/>
    <mergeCell ref="D21:E21"/>
    <mergeCell ref="G21:H21"/>
    <mergeCell ref="B2:J2"/>
    <mergeCell ref="B4:J5"/>
    <mergeCell ref="B10:J10"/>
    <mergeCell ref="C17:H17"/>
  </mergeCells>
  <conditionalFormatting sqref="J21:J26">
    <cfRule type="cellIs" priority="1" dxfId="5" operator="notBetween" stopIfTrue="1">
      <formula>D21</formula>
      <formula>G21</formula>
    </cfRule>
  </conditionalFormatting>
  <conditionalFormatting sqref="C29:C35">
    <cfRule type="cellIs" priority="2" dxfId="4" operator="notEqual" stopIfTrue="1">
      <formula>"ok"</formula>
    </cfRule>
  </conditionalFormatting>
  <conditionalFormatting sqref="B37">
    <cfRule type="cellIs" priority="3" dxfId="2" operator="equal" stopIfTrue="1">
      <formula>$L$30</formula>
    </cfRule>
    <cfRule type="cellIs" priority="4" dxfId="9" operator="notEqual" stopIfTrue="1">
      <formula>$L$30</formula>
    </cfRule>
  </conditionalFormatting>
  <conditionalFormatting sqref="J27">
    <cfRule type="expression" priority="5" dxfId="3" stopIfTrue="1">
      <formula>$L$27&lt;&gt;0</formula>
    </cfRule>
  </conditionalFormatting>
  <dataValidations count="2">
    <dataValidation allowBlank="1" showInputMessage="1" showErrorMessage="1" promptTitle="Encargos sociais" prompt="Para encargos sociais desonerados usar 4,5%." sqref="J27 P27:R27"/>
    <dataValidation allowBlank="1" showInputMessage="1" showErrorMessage="1" promptTitle="Fórnula TCU Acórdão 2622/2013" prompt="Rodovias, ferrovias, obras urbanas" sqref="C36:I36"/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7"/>
  <sheetViews>
    <sheetView showGridLines="0" showZeros="0"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.8515625" style="1" customWidth="1"/>
    <col min="2" max="2" width="17.8515625" style="1" customWidth="1"/>
    <col min="3" max="3" width="49.57421875" style="1" customWidth="1"/>
    <col min="4" max="4" width="9.140625" style="1" customWidth="1"/>
    <col min="5" max="5" width="11.7109375" style="1" customWidth="1"/>
    <col min="6" max="6" width="13.421875" style="1" customWidth="1"/>
    <col min="7" max="7" width="11.7109375" style="1" customWidth="1"/>
    <col min="8" max="8" width="12.8515625" style="1" customWidth="1"/>
    <col min="9" max="9" width="12.7109375" style="1" customWidth="1"/>
    <col min="10" max="10" width="10.140625" style="1" bestFit="1" customWidth="1"/>
    <col min="11" max="16384" width="9.140625" style="1" customWidth="1"/>
  </cols>
  <sheetData>
    <row r="1" spans="1:9" ht="69.75" customHeight="1">
      <c r="A1" s="382"/>
      <c r="B1" s="383"/>
      <c r="C1" s="386"/>
      <c r="D1" s="386"/>
      <c r="E1" s="386"/>
      <c r="F1" s="386"/>
      <c r="G1" s="386"/>
      <c r="H1" s="386"/>
      <c r="I1" s="387"/>
    </row>
    <row r="2" spans="1:9" ht="3.75" customHeight="1" thickBot="1">
      <c r="A2" s="394"/>
      <c r="B2" s="395"/>
      <c r="C2" s="395"/>
      <c r="D2" s="395"/>
      <c r="E2" s="395"/>
      <c r="F2" s="395"/>
      <c r="G2" s="395"/>
      <c r="H2" s="395"/>
      <c r="I2" s="396"/>
    </row>
    <row r="3" spans="1:9" ht="19.5" customHeight="1" thickBot="1">
      <c r="A3" s="388" t="s">
        <v>4</v>
      </c>
      <c r="B3" s="389"/>
      <c r="C3" s="389"/>
      <c r="D3" s="389"/>
      <c r="E3" s="389"/>
      <c r="F3" s="389"/>
      <c r="G3" s="389"/>
      <c r="H3" s="389"/>
      <c r="I3" s="390"/>
    </row>
    <row r="4" spans="1:9" ht="3.75" customHeight="1" thickBot="1">
      <c r="A4" s="2"/>
      <c r="B4" s="3"/>
      <c r="C4" s="3"/>
      <c r="D4" s="3"/>
      <c r="E4" s="3"/>
      <c r="F4" s="3"/>
      <c r="G4" s="3"/>
      <c r="H4" s="3"/>
      <c r="I4" s="4"/>
    </row>
    <row r="5" spans="1:9" ht="20.25" customHeight="1">
      <c r="A5" s="274" t="s">
        <v>457</v>
      </c>
      <c r="B5" s="398"/>
      <c r="C5" s="398"/>
      <c r="D5" s="398"/>
      <c r="E5" s="399"/>
      <c r="F5" s="391" t="s">
        <v>6</v>
      </c>
      <c r="G5" s="392"/>
      <c r="H5" s="392"/>
      <c r="I5" s="393"/>
    </row>
    <row r="6" spans="1:9" ht="46.5" customHeight="1">
      <c r="A6" s="279" t="s">
        <v>411</v>
      </c>
      <c r="B6" s="402"/>
      <c r="C6" s="402"/>
      <c r="D6" s="402"/>
      <c r="E6" s="403"/>
      <c r="F6" s="285">
        <v>43217</v>
      </c>
      <c r="G6" s="286"/>
      <c r="H6" s="286"/>
      <c r="I6" s="287"/>
    </row>
    <row r="7" spans="1:9" ht="25.5" customHeight="1">
      <c r="A7" s="279" t="s">
        <v>458</v>
      </c>
      <c r="B7" s="402"/>
      <c r="C7" s="402"/>
      <c r="D7" s="403"/>
      <c r="E7" s="379" t="s">
        <v>7</v>
      </c>
      <c r="F7" s="380"/>
      <c r="G7" s="380"/>
      <c r="H7" s="380"/>
      <c r="I7" s="381"/>
    </row>
    <row r="8" spans="1:9" ht="29.25" customHeight="1">
      <c r="A8" s="279" t="s">
        <v>416</v>
      </c>
      <c r="B8" s="402"/>
      <c r="C8" s="402"/>
      <c r="D8" s="403"/>
      <c r="E8" s="400" t="s">
        <v>8</v>
      </c>
      <c r="F8" s="377" t="s">
        <v>9</v>
      </c>
      <c r="G8" s="5"/>
      <c r="H8" s="91"/>
      <c r="I8" s="6" t="s">
        <v>10</v>
      </c>
    </row>
    <row r="9" spans="1:9" ht="19.5" customHeight="1" thickBot="1">
      <c r="A9" s="301" t="s">
        <v>469</v>
      </c>
      <c r="B9" s="384"/>
      <c r="C9" s="384"/>
      <c r="D9" s="385"/>
      <c r="E9" s="401"/>
      <c r="F9" s="378"/>
      <c r="G9" s="7"/>
      <c r="H9" s="92"/>
      <c r="I9" s="8">
        <f>'BDI TCU 2622 - EDIFICAÇÕES LOTE'!J36</f>
        <v>0.3129</v>
      </c>
    </row>
    <row r="10" spans="1:9" ht="3.75" customHeight="1" thickBot="1">
      <c r="A10" s="404"/>
      <c r="B10" s="405"/>
      <c r="C10" s="405"/>
      <c r="D10" s="405"/>
      <c r="E10" s="405"/>
      <c r="F10" s="405"/>
      <c r="G10" s="405"/>
      <c r="H10" s="405"/>
      <c r="I10" s="406"/>
    </row>
    <row r="11" spans="1:9" ht="38.25">
      <c r="A11" s="23" t="s">
        <v>11</v>
      </c>
      <c r="B11" s="24" t="s">
        <v>12</v>
      </c>
      <c r="C11" s="24" t="s">
        <v>13</v>
      </c>
      <c r="D11" s="24" t="s">
        <v>14</v>
      </c>
      <c r="E11" s="24" t="s">
        <v>15</v>
      </c>
      <c r="F11" s="25" t="s">
        <v>16</v>
      </c>
      <c r="G11" s="25" t="s">
        <v>17</v>
      </c>
      <c r="H11" s="93" t="s">
        <v>385</v>
      </c>
      <c r="I11" s="26" t="s">
        <v>383</v>
      </c>
    </row>
    <row r="12" spans="1:9" ht="17.25" customHeight="1">
      <c r="A12" s="410" t="s">
        <v>241</v>
      </c>
      <c r="B12" s="375"/>
      <c r="C12" s="375"/>
      <c r="D12" s="375"/>
      <c r="E12" s="375"/>
      <c r="F12" s="375"/>
      <c r="G12" s="375"/>
      <c r="H12" s="375"/>
      <c r="I12" s="411"/>
    </row>
    <row r="13" spans="1:10" ht="18.75" customHeight="1">
      <c r="A13" s="106">
        <v>1</v>
      </c>
      <c r="B13" s="59"/>
      <c r="C13" s="60" t="s">
        <v>289</v>
      </c>
      <c r="D13" s="64"/>
      <c r="E13" s="64"/>
      <c r="F13" s="65"/>
      <c r="G13" s="76"/>
      <c r="H13" s="77">
        <f>SUM(H14:H43)</f>
        <v>1645013.45</v>
      </c>
      <c r="I13" s="107"/>
      <c r="J13" s="9"/>
    </row>
    <row r="14" spans="1:12" ht="16.5" customHeight="1">
      <c r="A14" s="108" t="s">
        <v>18</v>
      </c>
      <c r="B14" s="69" t="s">
        <v>315</v>
      </c>
      <c r="C14" s="71" t="s">
        <v>242</v>
      </c>
      <c r="D14" s="31" t="s">
        <v>239</v>
      </c>
      <c r="E14" s="75">
        <v>200</v>
      </c>
      <c r="F14" s="79">
        <v>1141.72</v>
      </c>
      <c r="G14" s="32">
        <f>ROUND(F14+(F14*$I$9),2)</f>
        <v>1498.96</v>
      </c>
      <c r="H14" s="32">
        <f>E14*F14</f>
        <v>228344</v>
      </c>
      <c r="I14" s="109">
        <f>ROUND((E14*G14),2)</f>
        <v>299792</v>
      </c>
      <c r="J14" s="1" t="s">
        <v>22</v>
      </c>
      <c r="L14" s="35" t="s">
        <v>23</v>
      </c>
    </row>
    <row r="15" spans="1:9" ht="12.75">
      <c r="A15" s="108" t="s">
        <v>0</v>
      </c>
      <c r="B15" s="69" t="s">
        <v>316</v>
      </c>
      <c r="C15" s="71" t="s">
        <v>243</v>
      </c>
      <c r="D15" s="31" t="s">
        <v>239</v>
      </c>
      <c r="E15" s="75">
        <v>50</v>
      </c>
      <c r="F15" s="79">
        <v>430.09</v>
      </c>
      <c r="G15" s="32">
        <f aca="true" t="shared" si="0" ref="G15:G61">ROUND(F15+(F15*$I$9),2)</f>
        <v>564.67</v>
      </c>
      <c r="H15" s="32">
        <f aca="true" t="shared" si="1" ref="H15:H44">E15*F15</f>
        <v>21504.5</v>
      </c>
      <c r="I15" s="109">
        <f aca="true" t="shared" si="2" ref="I15:I61">ROUND((E15*G15),2)</f>
        <v>28233.5</v>
      </c>
    </row>
    <row r="16" spans="1:10" ht="18" customHeight="1">
      <c r="A16" s="108" t="s">
        <v>1</v>
      </c>
      <c r="B16" s="69" t="s">
        <v>317</v>
      </c>
      <c r="C16" s="71" t="s">
        <v>244</v>
      </c>
      <c r="D16" s="31" t="s">
        <v>239</v>
      </c>
      <c r="E16" s="75">
        <v>50</v>
      </c>
      <c r="F16" s="79">
        <v>692.26</v>
      </c>
      <c r="G16" s="32">
        <f t="shared" si="0"/>
        <v>908.87</v>
      </c>
      <c r="H16" s="32">
        <f t="shared" si="1"/>
        <v>34613</v>
      </c>
      <c r="I16" s="109">
        <f t="shared" si="2"/>
        <v>45443.5</v>
      </c>
      <c r="J16" s="9"/>
    </row>
    <row r="17" spans="1:10" ht="15" customHeight="1">
      <c r="A17" s="108" t="s">
        <v>221</v>
      </c>
      <c r="B17" s="69" t="s">
        <v>318</v>
      </c>
      <c r="C17" s="71" t="s">
        <v>245</v>
      </c>
      <c r="D17" s="31" t="s">
        <v>246</v>
      </c>
      <c r="E17" s="75">
        <v>50</v>
      </c>
      <c r="F17" s="79">
        <v>355.27</v>
      </c>
      <c r="G17" s="32">
        <f t="shared" si="0"/>
        <v>466.43</v>
      </c>
      <c r="H17" s="32">
        <f t="shared" si="1"/>
        <v>17763.5</v>
      </c>
      <c r="I17" s="109">
        <f t="shared" si="2"/>
        <v>23321.5</v>
      </c>
      <c r="J17" s="9"/>
    </row>
    <row r="18" spans="1:10" ht="17.25" customHeight="1">
      <c r="A18" s="108" t="s">
        <v>222</v>
      </c>
      <c r="B18" s="69" t="s">
        <v>319</v>
      </c>
      <c r="C18" s="71" t="s">
        <v>247</v>
      </c>
      <c r="D18" s="31" t="s">
        <v>246</v>
      </c>
      <c r="E18" s="75">
        <v>40</v>
      </c>
      <c r="F18" s="79">
        <v>795.73</v>
      </c>
      <c r="G18" s="32">
        <f t="shared" si="0"/>
        <v>1044.71</v>
      </c>
      <c r="H18" s="32">
        <f t="shared" si="1"/>
        <v>31829.2</v>
      </c>
      <c r="I18" s="109">
        <f t="shared" si="2"/>
        <v>41788.4</v>
      </c>
      <c r="J18" s="9"/>
    </row>
    <row r="19" spans="1:10" ht="17.25" customHeight="1">
      <c r="A19" s="108" t="s">
        <v>223</v>
      </c>
      <c r="B19" s="69" t="s">
        <v>320</v>
      </c>
      <c r="C19" s="71" t="s">
        <v>248</v>
      </c>
      <c r="D19" s="31" t="s">
        <v>246</v>
      </c>
      <c r="E19" s="75">
        <v>200</v>
      </c>
      <c r="F19" s="79">
        <v>921.27</v>
      </c>
      <c r="G19" s="32">
        <f t="shared" si="0"/>
        <v>1209.54</v>
      </c>
      <c r="H19" s="32">
        <f t="shared" si="1"/>
        <v>184254</v>
      </c>
      <c r="I19" s="109">
        <f t="shared" si="2"/>
        <v>241908</v>
      </c>
      <c r="J19" s="9"/>
    </row>
    <row r="20" spans="1:10" ht="15.75" customHeight="1">
      <c r="A20" s="108" t="s">
        <v>224</v>
      </c>
      <c r="B20" s="69" t="s">
        <v>321</v>
      </c>
      <c r="C20" s="71" t="s">
        <v>249</v>
      </c>
      <c r="D20" s="31" t="s">
        <v>246</v>
      </c>
      <c r="E20" s="75">
        <v>40</v>
      </c>
      <c r="F20" s="79">
        <v>1393.75</v>
      </c>
      <c r="G20" s="32">
        <f t="shared" si="0"/>
        <v>1829.85</v>
      </c>
      <c r="H20" s="32">
        <f t="shared" si="1"/>
        <v>55750</v>
      </c>
      <c r="I20" s="109">
        <f t="shared" si="2"/>
        <v>73194</v>
      </c>
      <c r="J20" s="9"/>
    </row>
    <row r="21" spans="1:10" ht="24" customHeight="1">
      <c r="A21" s="108" t="s">
        <v>225</v>
      </c>
      <c r="B21" s="69" t="s">
        <v>322</v>
      </c>
      <c r="C21" s="71" t="s">
        <v>250</v>
      </c>
      <c r="D21" s="31" t="s">
        <v>246</v>
      </c>
      <c r="E21" s="75">
        <v>20</v>
      </c>
      <c r="F21" s="79">
        <v>1064.23</v>
      </c>
      <c r="G21" s="32">
        <f t="shared" si="0"/>
        <v>1397.23</v>
      </c>
      <c r="H21" s="32">
        <f t="shared" si="1"/>
        <v>21284.6</v>
      </c>
      <c r="I21" s="109">
        <f t="shared" si="2"/>
        <v>27944.6</v>
      </c>
      <c r="J21" s="9"/>
    </row>
    <row r="22" spans="1:10" s="30" customFormat="1" ht="14.25" customHeight="1">
      <c r="A22" s="108" t="s">
        <v>226</v>
      </c>
      <c r="B22" s="69" t="s">
        <v>323</v>
      </c>
      <c r="C22" s="71" t="s">
        <v>251</v>
      </c>
      <c r="D22" s="31" t="s">
        <v>246</v>
      </c>
      <c r="E22" s="75">
        <v>150</v>
      </c>
      <c r="F22" s="79">
        <v>999.2</v>
      </c>
      <c r="G22" s="32">
        <f t="shared" si="0"/>
        <v>1311.85</v>
      </c>
      <c r="H22" s="32">
        <f t="shared" si="1"/>
        <v>149880</v>
      </c>
      <c r="I22" s="109">
        <f t="shared" si="2"/>
        <v>196777.5</v>
      </c>
      <c r="J22" s="29"/>
    </row>
    <row r="23" spans="1:10" ht="17.25" customHeight="1">
      <c r="A23" s="108" t="s">
        <v>227</v>
      </c>
      <c r="B23" s="69" t="s">
        <v>324</v>
      </c>
      <c r="C23" s="71" t="s">
        <v>252</v>
      </c>
      <c r="D23" s="31" t="s">
        <v>246</v>
      </c>
      <c r="E23" s="75">
        <v>150</v>
      </c>
      <c r="F23" s="79">
        <v>1076.92</v>
      </c>
      <c r="G23" s="32">
        <f t="shared" si="0"/>
        <v>1413.89</v>
      </c>
      <c r="H23" s="32">
        <f t="shared" si="1"/>
        <v>161538</v>
      </c>
      <c r="I23" s="109">
        <f t="shared" si="2"/>
        <v>212083.5</v>
      </c>
      <c r="J23" s="9"/>
    </row>
    <row r="24" spans="1:10" ht="17.25" customHeight="1">
      <c r="A24" s="108" t="s">
        <v>228</v>
      </c>
      <c r="B24" s="69" t="s">
        <v>325</v>
      </c>
      <c r="C24" s="71" t="s">
        <v>253</v>
      </c>
      <c r="D24" s="31" t="s">
        <v>246</v>
      </c>
      <c r="E24" s="75">
        <v>60</v>
      </c>
      <c r="F24" s="79">
        <v>1190.7</v>
      </c>
      <c r="G24" s="32">
        <f t="shared" si="0"/>
        <v>1563.27</v>
      </c>
      <c r="H24" s="32">
        <f t="shared" si="1"/>
        <v>71442</v>
      </c>
      <c r="I24" s="109">
        <f t="shared" si="2"/>
        <v>93796.2</v>
      </c>
      <c r="J24" s="9"/>
    </row>
    <row r="25" spans="1:10" ht="17.25" customHeight="1">
      <c r="A25" s="108" t="s">
        <v>229</v>
      </c>
      <c r="B25" s="69" t="s">
        <v>326</v>
      </c>
      <c r="C25" s="71" t="s">
        <v>254</v>
      </c>
      <c r="D25" s="31" t="s">
        <v>239</v>
      </c>
      <c r="E25" s="75">
        <v>20</v>
      </c>
      <c r="F25" s="79">
        <v>598.61</v>
      </c>
      <c r="G25" s="32">
        <f t="shared" si="0"/>
        <v>785.92</v>
      </c>
      <c r="H25" s="32">
        <f t="shared" si="1"/>
        <v>11972.2</v>
      </c>
      <c r="I25" s="109">
        <f t="shared" si="2"/>
        <v>15718.4</v>
      </c>
      <c r="J25" s="9"/>
    </row>
    <row r="26" spans="1:10" ht="17.25" customHeight="1">
      <c r="A26" s="108" t="s">
        <v>230</v>
      </c>
      <c r="B26" s="69" t="s">
        <v>327</v>
      </c>
      <c r="C26" s="71" t="s">
        <v>255</v>
      </c>
      <c r="D26" s="31" t="s">
        <v>239</v>
      </c>
      <c r="E26" s="75">
        <v>60</v>
      </c>
      <c r="F26" s="79">
        <v>776.31</v>
      </c>
      <c r="G26" s="32">
        <f t="shared" si="0"/>
        <v>1019.22</v>
      </c>
      <c r="H26" s="32">
        <f t="shared" si="1"/>
        <v>46578.6</v>
      </c>
      <c r="I26" s="109">
        <f t="shared" si="2"/>
        <v>61153.2</v>
      </c>
      <c r="J26" s="9"/>
    </row>
    <row r="27" spans="1:10" ht="17.25" customHeight="1">
      <c r="A27" s="108" t="s">
        <v>231</v>
      </c>
      <c r="B27" s="69" t="s">
        <v>328</v>
      </c>
      <c r="C27" s="71" t="s">
        <v>256</v>
      </c>
      <c r="D27" s="31" t="s">
        <v>239</v>
      </c>
      <c r="E27" s="75">
        <v>30</v>
      </c>
      <c r="F27" s="79">
        <v>802.1</v>
      </c>
      <c r="G27" s="32">
        <f t="shared" si="0"/>
        <v>1053.08</v>
      </c>
      <c r="H27" s="32">
        <f t="shared" si="1"/>
        <v>24063</v>
      </c>
      <c r="I27" s="109">
        <f t="shared" si="2"/>
        <v>31592.4</v>
      </c>
      <c r="J27" s="9"/>
    </row>
    <row r="28" spans="1:10" ht="16.5" customHeight="1">
      <c r="A28" s="108" t="s">
        <v>232</v>
      </c>
      <c r="B28" s="69" t="s">
        <v>329</v>
      </c>
      <c r="C28" s="71" t="s">
        <v>257</v>
      </c>
      <c r="D28" s="31" t="s">
        <v>246</v>
      </c>
      <c r="E28" s="75">
        <v>200</v>
      </c>
      <c r="F28" s="79">
        <v>890.2</v>
      </c>
      <c r="G28" s="32">
        <f t="shared" si="0"/>
        <v>1168.74</v>
      </c>
      <c r="H28" s="32">
        <f t="shared" si="1"/>
        <v>178040</v>
      </c>
      <c r="I28" s="109">
        <f t="shared" si="2"/>
        <v>233748</v>
      </c>
      <c r="J28" s="9"/>
    </row>
    <row r="29" spans="1:10" ht="15" customHeight="1">
      <c r="A29" s="108" t="s">
        <v>233</v>
      </c>
      <c r="B29" s="69" t="s">
        <v>330</v>
      </c>
      <c r="C29" s="71" t="s">
        <v>258</v>
      </c>
      <c r="D29" s="31" t="s">
        <v>239</v>
      </c>
      <c r="E29" s="75">
        <v>30</v>
      </c>
      <c r="F29" s="79">
        <v>776.31</v>
      </c>
      <c r="G29" s="32">
        <f t="shared" si="0"/>
        <v>1019.22</v>
      </c>
      <c r="H29" s="32">
        <f t="shared" si="1"/>
        <v>23289.3</v>
      </c>
      <c r="I29" s="109">
        <f t="shared" si="2"/>
        <v>30576.6</v>
      </c>
      <c r="J29" s="9"/>
    </row>
    <row r="30" spans="1:10" ht="15" customHeight="1">
      <c r="A30" s="108" t="s">
        <v>234</v>
      </c>
      <c r="B30" s="69" t="s">
        <v>331</v>
      </c>
      <c r="C30" s="71" t="s">
        <v>259</v>
      </c>
      <c r="D30" s="31" t="s">
        <v>246</v>
      </c>
      <c r="E30" s="75">
        <v>50</v>
      </c>
      <c r="F30" s="79">
        <v>586.4</v>
      </c>
      <c r="G30" s="32">
        <f t="shared" si="0"/>
        <v>769.88</v>
      </c>
      <c r="H30" s="32">
        <f t="shared" si="1"/>
        <v>29320</v>
      </c>
      <c r="I30" s="109">
        <f t="shared" si="2"/>
        <v>38494</v>
      </c>
      <c r="J30" s="9"/>
    </row>
    <row r="31" spans="1:10" ht="15" customHeight="1">
      <c r="A31" s="108" t="s">
        <v>235</v>
      </c>
      <c r="B31" s="69" t="s">
        <v>332</v>
      </c>
      <c r="C31" s="71" t="s">
        <v>260</v>
      </c>
      <c r="D31" s="31" t="s">
        <v>246</v>
      </c>
      <c r="E31" s="75">
        <v>20</v>
      </c>
      <c r="F31" s="79">
        <v>446.35</v>
      </c>
      <c r="G31" s="32">
        <f t="shared" si="0"/>
        <v>586.01</v>
      </c>
      <c r="H31" s="32">
        <f t="shared" si="1"/>
        <v>8927</v>
      </c>
      <c r="I31" s="109">
        <f t="shared" si="2"/>
        <v>11720.2</v>
      </c>
      <c r="J31" s="9"/>
    </row>
    <row r="32" spans="1:10" ht="15" customHeight="1">
      <c r="A32" s="108" t="s">
        <v>236</v>
      </c>
      <c r="B32" s="69" t="s">
        <v>333</v>
      </c>
      <c r="C32" s="71" t="s">
        <v>261</v>
      </c>
      <c r="D32" s="31" t="s">
        <v>246</v>
      </c>
      <c r="E32" s="75">
        <v>20</v>
      </c>
      <c r="F32" s="79">
        <v>776.31</v>
      </c>
      <c r="G32" s="32">
        <f t="shared" si="0"/>
        <v>1019.22</v>
      </c>
      <c r="H32" s="32">
        <f t="shared" si="1"/>
        <v>15526.199999999999</v>
      </c>
      <c r="I32" s="109">
        <f t="shared" si="2"/>
        <v>20384.4</v>
      </c>
      <c r="J32" s="9"/>
    </row>
    <row r="33" spans="1:10" ht="15" customHeight="1">
      <c r="A33" s="108" t="s">
        <v>290</v>
      </c>
      <c r="B33" s="69" t="s">
        <v>334</v>
      </c>
      <c r="C33" s="71" t="s">
        <v>262</v>
      </c>
      <c r="D33" s="31" t="s">
        <v>246</v>
      </c>
      <c r="E33" s="75">
        <v>10</v>
      </c>
      <c r="F33" s="79">
        <v>979.77</v>
      </c>
      <c r="G33" s="32">
        <f t="shared" si="0"/>
        <v>1286.34</v>
      </c>
      <c r="H33" s="32">
        <f t="shared" si="1"/>
        <v>9797.7</v>
      </c>
      <c r="I33" s="109">
        <f t="shared" si="2"/>
        <v>12863.4</v>
      </c>
      <c r="J33" s="9"/>
    </row>
    <row r="34" spans="1:10" ht="15" customHeight="1">
      <c r="A34" s="108" t="s">
        <v>291</v>
      </c>
      <c r="B34" s="69" t="s">
        <v>335</v>
      </c>
      <c r="C34" s="71" t="s">
        <v>263</v>
      </c>
      <c r="D34" s="31" t="s">
        <v>239</v>
      </c>
      <c r="E34" s="75">
        <v>10</v>
      </c>
      <c r="F34" s="79">
        <v>1034.91</v>
      </c>
      <c r="G34" s="32">
        <f t="shared" si="0"/>
        <v>1358.73</v>
      </c>
      <c r="H34" s="32">
        <f t="shared" si="1"/>
        <v>10349.1</v>
      </c>
      <c r="I34" s="109">
        <f t="shared" si="2"/>
        <v>13587.3</v>
      </c>
      <c r="J34" s="9"/>
    </row>
    <row r="35" spans="1:10" ht="15" customHeight="1">
      <c r="A35" s="108" t="s">
        <v>292</v>
      </c>
      <c r="B35" s="69" t="s">
        <v>336</v>
      </c>
      <c r="C35" s="71" t="s">
        <v>264</v>
      </c>
      <c r="D35" s="31" t="s">
        <v>246</v>
      </c>
      <c r="E35" s="75">
        <v>200</v>
      </c>
      <c r="F35" s="79">
        <v>1028.52</v>
      </c>
      <c r="G35" s="32">
        <f t="shared" si="0"/>
        <v>1350.34</v>
      </c>
      <c r="H35" s="32">
        <f t="shared" si="1"/>
        <v>205704</v>
      </c>
      <c r="I35" s="109">
        <f t="shared" si="2"/>
        <v>270068</v>
      </c>
      <c r="J35" s="9"/>
    </row>
    <row r="36" spans="1:10" ht="15" customHeight="1">
      <c r="A36" s="108" t="s">
        <v>293</v>
      </c>
      <c r="B36" s="69" t="s">
        <v>337</v>
      </c>
      <c r="C36" s="71" t="s">
        <v>265</v>
      </c>
      <c r="D36" s="31" t="s">
        <v>246</v>
      </c>
      <c r="E36" s="75">
        <v>10</v>
      </c>
      <c r="F36" s="79">
        <v>999.2</v>
      </c>
      <c r="G36" s="32">
        <f t="shared" si="0"/>
        <v>1311.85</v>
      </c>
      <c r="H36" s="32">
        <f t="shared" si="1"/>
        <v>9992</v>
      </c>
      <c r="I36" s="109">
        <f t="shared" si="2"/>
        <v>13118.5</v>
      </c>
      <c r="J36" s="9"/>
    </row>
    <row r="37" spans="1:10" ht="27" customHeight="1">
      <c r="A37" s="108" t="s">
        <v>294</v>
      </c>
      <c r="B37" s="69" t="s">
        <v>338</v>
      </c>
      <c r="C37" s="71" t="s">
        <v>266</v>
      </c>
      <c r="D37" s="31" t="s">
        <v>246</v>
      </c>
      <c r="E37" s="75">
        <v>10</v>
      </c>
      <c r="F37" s="215">
        <v>795.73</v>
      </c>
      <c r="G37" s="32">
        <f t="shared" si="0"/>
        <v>1044.71</v>
      </c>
      <c r="H37" s="32">
        <f t="shared" si="1"/>
        <v>7957.3</v>
      </c>
      <c r="I37" s="109">
        <f t="shared" si="2"/>
        <v>10447.1</v>
      </c>
      <c r="J37" s="9"/>
    </row>
    <row r="38" spans="1:10" ht="15" customHeight="1">
      <c r="A38" s="108" t="s">
        <v>295</v>
      </c>
      <c r="B38" s="69" t="s">
        <v>339</v>
      </c>
      <c r="C38" s="71" t="s">
        <v>267</v>
      </c>
      <c r="D38" s="31" t="s">
        <v>246</v>
      </c>
      <c r="E38" s="75">
        <v>10</v>
      </c>
      <c r="F38" s="79">
        <v>937.76</v>
      </c>
      <c r="G38" s="32">
        <f t="shared" si="0"/>
        <v>1231.19</v>
      </c>
      <c r="H38" s="32">
        <f t="shared" si="1"/>
        <v>9377.6</v>
      </c>
      <c r="I38" s="109">
        <f t="shared" si="2"/>
        <v>12311.9</v>
      </c>
      <c r="J38" s="9"/>
    </row>
    <row r="39" spans="1:10" ht="15" customHeight="1">
      <c r="A39" s="108" t="s">
        <v>296</v>
      </c>
      <c r="B39" s="69" t="s">
        <v>340</v>
      </c>
      <c r="C39" s="71" t="s">
        <v>268</v>
      </c>
      <c r="D39" s="31" t="s">
        <v>239</v>
      </c>
      <c r="E39" s="75">
        <v>10</v>
      </c>
      <c r="F39" s="79">
        <v>802.1</v>
      </c>
      <c r="G39" s="32">
        <f t="shared" si="0"/>
        <v>1053.08</v>
      </c>
      <c r="H39" s="32">
        <f t="shared" si="1"/>
        <v>8021</v>
      </c>
      <c r="I39" s="109">
        <f t="shared" si="2"/>
        <v>10530.8</v>
      </c>
      <c r="J39" s="9"/>
    </row>
    <row r="40" spans="1:10" ht="15" customHeight="1">
      <c r="A40" s="108" t="s">
        <v>297</v>
      </c>
      <c r="B40" s="69" t="s">
        <v>341</v>
      </c>
      <c r="C40" s="71" t="s">
        <v>269</v>
      </c>
      <c r="D40" s="31" t="s">
        <v>246</v>
      </c>
      <c r="E40" s="75">
        <v>5</v>
      </c>
      <c r="F40" s="79">
        <v>344.49</v>
      </c>
      <c r="G40" s="32">
        <f t="shared" si="0"/>
        <v>452.28</v>
      </c>
      <c r="H40" s="32">
        <f t="shared" si="1"/>
        <v>1722.45</v>
      </c>
      <c r="I40" s="109">
        <f t="shared" si="2"/>
        <v>2261.4</v>
      </c>
      <c r="J40" s="9"/>
    </row>
    <row r="41" spans="1:10" ht="15" customHeight="1">
      <c r="A41" s="108" t="s">
        <v>298</v>
      </c>
      <c r="B41" s="69" t="s">
        <v>342</v>
      </c>
      <c r="C41" s="71" t="s">
        <v>270</v>
      </c>
      <c r="D41" s="31" t="s">
        <v>105</v>
      </c>
      <c r="E41" s="75">
        <v>40</v>
      </c>
      <c r="F41" s="79">
        <v>1050.62</v>
      </c>
      <c r="G41" s="32">
        <f t="shared" si="0"/>
        <v>1379.36</v>
      </c>
      <c r="H41" s="32">
        <f t="shared" si="1"/>
        <v>42024.799999999996</v>
      </c>
      <c r="I41" s="109">
        <f t="shared" si="2"/>
        <v>55174.4</v>
      </c>
      <c r="J41" s="9"/>
    </row>
    <row r="42" spans="1:10" ht="15" customHeight="1">
      <c r="A42" s="108" t="s">
        <v>299</v>
      </c>
      <c r="B42" s="69" t="s">
        <v>343</v>
      </c>
      <c r="C42" s="71" t="s">
        <v>271</v>
      </c>
      <c r="D42" s="31" t="s">
        <v>239</v>
      </c>
      <c r="E42" s="75">
        <v>20</v>
      </c>
      <c r="F42" s="79">
        <v>603.71</v>
      </c>
      <c r="G42" s="32">
        <f t="shared" si="0"/>
        <v>792.61</v>
      </c>
      <c r="H42" s="32">
        <f t="shared" si="1"/>
        <v>12074.2</v>
      </c>
      <c r="I42" s="109">
        <f t="shared" si="2"/>
        <v>15852.2</v>
      </c>
      <c r="J42" s="9"/>
    </row>
    <row r="43" spans="1:10" ht="15" customHeight="1">
      <c r="A43" s="108" t="s">
        <v>300</v>
      </c>
      <c r="B43" s="69" t="s">
        <v>344</v>
      </c>
      <c r="C43" s="71" t="s">
        <v>272</v>
      </c>
      <c r="D43" s="31" t="s">
        <v>239</v>
      </c>
      <c r="E43" s="75">
        <v>20</v>
      </c>
      <c r="F43" s="79">
        <v>603.71</v>
      </c>
      <c r="G43" s="32">
        <f t="shared" si="0"/>
        <v>792.61</v>
      </c>
      <c r="H43" s="32">
        <f t="shared" si="1"/>
        <v>12074.2</v>
      </c>
      <c r="I43" s="109">
        <f t="shared" si="2"/>
        <v>15852.2</v>
      </c>
      <c r="J43" s="9"/>
    </row>
    <row r="44" spans="1:10" ht="15" customHeight="1">
      <c r="A44" s="108" t="s">
        <v>468</v>
      </c>
      <c r="B44" s="69" t="s">
        <v>408</v>
      </c>
      <c r="C44" s="71" t="s">
        <v>409</v>
      </c>
      <c r="D44" s="31" t="s">
        <v>105</v>
      </c>
      <c r="E44" s="75">
        <v>200</v>
      </c>
      <c r="F44" s="79">
        <v>1150</v>
      </c>
      <c r="G44" s="32">
        <f t="shared" si="0"/>
        <v>1509.84</v>
      </c>
      <c r="H44" s="32">
        <f t="shared" si="1"/>
        <v>230000</v>
      </c>
      <c r="I44" s="109">
        <f t="shared" si="2"/>
        <v>301968</v>
      </c>
      <c r="J44" s="9"/>
    </row>
    <row r="45" spans="1:10" ht="15" customHeight="1">
      <c r="A45" s="110">
        <v>2</v>
      </c>
      <c r="B45" s="70"/>
      <c r="C45" s="59" t="s">
        <v>273</v>
      </c>
      <c r="D45" s="64"/>
      <c r="E45" s="83"/>
      <c r="F45" s="67"/>
      <c r="G45" s="61">
        <f t="shared" si="0"/>
        <v>0</v>
      </c>
      <c r="H45" s="28">
        <f>SUM(H46)</f>
        <v>22722.1</v>
      </c>
      <c r="I45" s="111">
        <f t="shared" si="2"/>
        <v>0</v>
      </c>
      <c r="J45" s="9"/>
    </row>
    <row r="46" spans="1:10" ht="15.75" customHeight="1">
      <c r="A46" s="108" t="s">
        <v>2</v>
      </c>
      <c r="B46" s="69" t="s">
        <v>345</v>
      </c>
      <c r="C46" s="71" t="s">
        <v>467</v>
      </c>
      <c r="D46" s="31" t="s">
        <v>105</v>
      </c>
      <c r="E46" s="75">
        <v>10</v>
      </c>
      <c r="F46" s="72">
        <v>2272.21</v>
      </c>
      <c r="G46" s="32">
        <f t="shared" si="0"/>
        <v>2983.18</v>
      </c>
      <c r="H46" s="32">
        <f>E46*F46</f>
        <v>22722.1</v>
      </c>
      <c r="I46" s="109">
        <f t="shared" si="2"/>
        <v>29831.8</v>
      </c>
      <c r="J46" s="9"/>
    </row>
    <row r="47" spans="1:10" ht="15" customHeight="1">
      <c r="A47" s="110">
        <v>3</v>
      </c>
      <c r="B47" s="70"/>
      <c r="C47" s="59" t="s">
        <v>274</v>
      </c>
      <c r="D47" s="64"/>
      <c r="E47" s="83"/>
      <c r="F47" s="67"/>
      <c r="G47" s="61">
        <f t="shared" si="0"/>
        <v>0</v>
      </c>
      <c r="H47" s="28">
        <f>SUM(H48:H61)</f>
        <v>255090</v>
      </c>
      <c r="I47" s="111">
        <f t="shared" si="2"/>
        <v>0</v>
      </c>
      <c r="J47" s="9"/>
    </row>
    <row r="48" spans="1:10" ht="25.5" customHeight="1">
      <c r="A48" s="108" t="s">
        <v>301</v>
      </c>
      <c r="B48" s="78" t="s">
        <v>346</v>
      </c>
      <c r="C48" s="62" t="s">
        <v>275</v>
      </c>
      <c r="D48" s="63" t="s">
        <v>240</v>
      </c>
      <c r="E48" s="74">
        <v>5000</v>
      </c>
      <c r="F48" s="66">
        <v>3.35</v>
      </c>
      <c r="G48" s="32">
        <f t="shared" si="0"/>
        <v>4.4</v>
      </c>
      <c r="H48" s="32">
        <f aca="true" t="shared" si="3" ref="H48:H60">E48*F48</f>
        <v>16750</v>
      </c>
      <c r="I48" s="109">
        <f t="shared" si="2"/>
        <v>22000</v>
      </c>
      <c r="J48" s="9"/>
    </row>
    <row r="49" spans="1:10" ht="25.5" customHeight="1">
      <c r="A49" s="108" t="s">
        <v>302</v>
      </c>
      <c r="B49" s="78" t="s">
        <v>347</v>
      </c>
      <c r="C49" s="62" t="s">
        <v>276</v>
      </c>
      <c r="D49" s="63" t="s">
        <v>240</v>
      </c>
      <c r="E49" s="74">
        <v>7000</v>
      </c>
      <c r="F49" s="66">
        <v>2.91</v>
      </c>
      <c r="G49" s="32">
        <f t="shared" si="0"/>
        <v>3.82</v>
      </c>
      <c r="H49" s="32">
        <f t="shared" si="3"/>
        <v>20370</v>
      </c>
      <c r="I49" s="109">
        <f t="shared" si="2"/>
        <v>26740</v>
      </c>
      <c r="J49" s="9"/>
    </row>
    <row r="50" spans="1:10" ht="25.5" customHeight="1">
      <c r="A50" s="108" t="s">
        <v>303</v>
      </c>
      <c r="B50" s="78" t="s">
        <v>348</v>
      </c>
      <c r="C50" s="62" t="s">
        <v>277</v>
      </c>
      <c r="D50" s="63" t="s">
        <v>240</v>
      </c>
      <c r="E50" s="74">
        <v>10000</v>
      </c>
      <c r="F50" s="66">
        <v>2.53</v>
      </c>
      <c r="G50" s="32">
        <f t="shared" si="0"/>
        <v>3.32</v>
      </c>
      <c r="H50" s="32">
        <f t="shared" si="3"/>
        <v>25299.999999999996</v>
      </c>
      <c r="I50" s="109">
        <f t="shared" si="2"/>
        <v>33200</v>
      </c>
      <c r="J50" s="9"/>
    </row>
    <row r="51" spans="1:10" ht="25.5" customHeight="1">
      <c r="A51" s="108" t="s">
        <v>304</v>
      </c>
      <c r="B51" s="78" t="s">
        <v>349</v>
      </c>
      <c r="C51" s="62" t="s">
        <v>278</v>
      </c>
      <c r="D51" s="63" t="s">
        <v>240</v>
      </c>
      <c r="E51" s="74">
        <v>12000</v>
      </c>
      <c r="F51" s="66">
        <v>2.09</v>
      </c>
      <c r="G51" s="32">
        <f t="shared" si="0"/>
        <v>2.74</v>
      </c>
      <c r="H51" s="32">
        <f t="shared" si="3"/>
        <v>25080</v>
      </c>
      <c r="I51" s="109">
        <f t="shared" si="2"/>
        <v>32880</v>
      </c>
      <c r="J51" s="9"/>
    </row>
    <row r="52" spans="1:10" ht="25.5" customHeight="1">
      <c r="A52" s="108" t="s">
        <v>305</v>
      </c>
      <c r="B52" s="78" t="s">
        <v>350</v>
      </c>
      <c r="C52" s="62" t="s">
        <v>279</v>
      </c>
      <c r="D52" s="63" t="s">
        <v>240</v>
      </c>
      <c r="E52" s="74">
        <v>15000</v>
      </c>
      <c r="F52" s="66">
        <v>1.65</v>
      </c>
      <c r="G52" s="32">
        <f t="shared" si="0"/>
        <v>2.17</v>
      </c>
      <c r="H52" s="32">
        <f t="shared" si="3"/>
        <v>24750</v>
      </c>
      <c r="I52" s="109">
        <f t="shared" si="2"/>
        <v>32550</v>
      </c>
      <c r="J52" s="9"/>
    </row>
    <row r="53" spans="1:10" ht="25.5" customHeight="1">
      <c r="A53" s="108" t="s">
        <v>306</v>
      </c>
      <c r="B53" s="78" t="s">
        <v>351</v>
      </c>
      <c r="C53" s="62" t="s">
        <v>280</v>
      </c>
      <c r="D53" s="63" t="s">
        <v>240</v>
      </c>
      <c r="E53" s="74">
        <v>20000</v>
      </c>
      <c r="F53" s="66">
        <v>1.26</v>
      </c>
      <c r="G53" s="32">
        <f t="shared" si="0"/>
        <v>1.65</v>
      </c>
      <c r="H53" s="32">
        <f t="shared" si="3"/>
        <v>25200</v>
      </c>
      <c r="I53" s="109">
        <f t="shared" si="2"/>
        <v>33000</v>
      </c>
      <c r="J53" s="9"/>
    </row>
    <row r="54" spans="1:10" ht="25.5" customHeight="1">
      <c r="A54" s="108" t="s">
        <v>307</v>
      </c>
      <c r="B54" s="78" t="s">
        <v>352</v>
      </c>
      <c r="C54" s="62" t="s">
        <v>281</v>
      </c>
      <c r="D54" s="63" t="s">
        <v>240</v>
      </c>
      <c r="E54" s="74">
        <v>20000</v>
      </c>
      <c r="F54" s="66">
        <v>0.83</v>
      </c>
      <c r="G54" s="32">
        <f t="shared" si="0"/>
        <v>1.09</v>
      </c>
      <c r="H54" s="32">
        <f t="shared" si="3"/>
        <v>16600</v>
      </c>
      <c r="I54" s="109">
        <f t="shared" si="2"/>
        <v>21800</v>
      </c>
      <c r="J54" s="9"/>
    </row>
    <row r="55" spans="1:10" ht="25.5" customHeight="1">
      <c r="A55" s="108" t="s">
        <v>308</v>
      </c>
      <c r="B55" s="78" t="s">
        <v>353</v>
      </c>
      <c r="C55" s="62" t="s">
        <v>282</v>
      </c>
      <c r="D55" s="63" t="s">
        <v>240</v>
      </c>
      <c r="E55" s="74">
        <v>3000</v>
      </c>
      <c r="F55" s="66">
        <v>2.77</v>
      </c>
      <c r="G55" s="32">
        <f t="shared" si="0"/>
        <v>3.64</v>
      </c>
      <c r="H55" s="32">
        <f t="shared" si="3"/>
        <v>8310</v>
      </c>
      <c r="I55" s="109">
        <f t="shared" si="2"/>
        <v>10920</v>
      </c>
      <c r="J55" s="9"/>
    </row>
    <row r="56" spans="1:10" ht="25.5" customHeight="1">
      <c r="A56" s="108" t="s">
        <v>309</v>
      </c>
      <c r="B56" s="78" t="s">
        <v>354</v>
      </c>
      <c r="C56" s="62" t="s">
        <v>283</v>
      </c>
      <c r="D56" s="63" t="s">
        <v>240</v>
      </c>
      <c r="E56" s="74">
        <v>5000</v>
      </c>
      <c r="F56" s="66">
        <v>2.43</v>
      </c>
      <c r="G56" s="32">
        <f t="shared" si="0"/>
        <v>3.19</v>
      </c>
      <c r="H56" s="32">
        <f t="shared" si="3"/>
        <v>12150</v>
      </c>
      <c r="I56" s="109">
        <f t="shared" si="2"/>
        <v>15950</v>
      </c>
      <c r="J56" s="9"/>
    </row>
    <row r="57" spans="1:10" ht="25.5" customHeight="1">
      <c r="A57" s="108" t="s">
        <v>310</v>
      </c>
      <c r="B57" s="78" t="s">
        <v>355</v>
      </c>
      <c r="C57" s="62" t="s">
        <v>284</v>
      </c>
      <c r="D57" s="63" t="s">
        <v>240</v>
      </c>
      <c r="E57" s="74">
        <v>9000</v>
      </c>
      <c r="F57" s="66">
        <v>2.04</v>
      </c>
      <c r="G57" s="32">
        <f t="shared" si="0"/>
        <v>2.68</v>
      </c>
      <c r="H57" s="32">
        <f t="shared" si="3"/>
        <v>18360</v>
      </c>
      <c r="I57" s="109">
        <f t="shared" si="2"/>
        <v>24120</v>
      </c>
      <c r="J57" s="9"/>
    </row>
    <row r="58" spans="1:10" ht="25.5" customHeight="1">
      <c r="A58" s="108" t="s">
        <v>311</v>
      </c>
      <c r="B58" s="78" t="s">
        <v>356</v>
      </c>
      <c r="C58" s="62" t="s">
        <v>285</v>
      </c>
      <c r="D58" s="63" t="s">
        <v>240</v>
      </c>
      <c r="E58" s="74">
        <v>10000</v>
      </c>
      <c r="F58" s="66">
        <v>1.7</v>
      </c>
      <c r="G58" s="32">
        <f t="shared" si="0"/>
        <v>2.23</v>
      </c>
      <c r="H58" s="32">
        <f t="shared" si="3"/>
        <v>17000</v>
      </c>
      <c r="I58" s="109">
        <f t="shared" si="2"/>
        <v>22300</v>
      </c>
      <c r="J58" s="9"/>
    </row>
    <row r="59" spans="1:10" ht="25.5" customHeight="1">
      <c r="A59" s="108" t="s">
        <v>312</v>
      </c>
      <c r="B59" s="78" t="s">
        <v>357</v>
      </c>
      <c r="C59" s="62" t="s">
        <v>286</v>
      </c>
      <c r="D59" s="63" t="s">
        <v>240</v>
      </c>
      <c r="E59" s="74">
        <v>12000</v>
      </c>
      <c r="F59" s="66">
        <v>1.36</v>
      </c>
      <c r="G59" s="32">
        <f t="shared" si="0"/>
        <v>1.79</v>
      </c>
      <c r="H59" s="32">
        <f t="shared" si="3"/>
        <v>16320.000000000002</v>
      </c>
      <c r="I59" s="109">
        <f t="shared" si="2"/>
        <v>21480</v>
      </c>
      <c r="J59" s="9"/>
    </row>
    <row r="60" spans="1:10" ht="25.5" customHeight="1">
      <c r="A60" s="108" t="s">
        <v>313</v>
      </c>
      <c r="B60" s="78" t="s">
        <v>358</v>
      </c>
      <c r="C60" s="62" t="s">
        <v>287</v>
      </c>
      <c r="D60" s="63" t="s">
        <v>240</v>
      </c>
      <c r="E60" s="74">
        <v>15000</v>
      </c>
      <c r="F60" s="66">
        <v>1.02</v>
      </c>
      <c r="G60" s="32">
        <f t="shared" si="0"/>
        <v>1.34</v>
      </c>
      <c r="H60" s="32">
        <f t="shared" si="3"/>
        <v>15300</v>
      </c>
      <c r="I60" s="109">
        <f t="shared" si="2"/>
        <v>20100</v>
      </c>
      <c r="J60" s="9"/>
    </row>
    <row r="61" spans="1:10" ht="25.5" customHeight="1">
      <c r="A61" s="108" t="s">
        <v>314</v>
      </c>
      <c r="B61" s="78" t="s">
        <v>359</v>
      </c>
      <c r="C61" s="62" t="s">
        <v>288</v>
      </c>
      <c r="D61" s="63" t="s">
        <v>240</v>
      </c>
      <c r="E61" s="74">
        <v>20000</v>
      </c>
      <c r="F61" s="66">
        <v>0.68</v>
      </c>
      <c r="G61" s="32">
        <f t="shared" si="0"/>
        <v>0.89</v>
      </c>
      <c r="H61" s="32">
        <f>E61*F61</f>
        <v>13600.000000000002</v>
      </c>
      <c r="I61" s="109">
        <f t="shared" si="2"/>
        <v>17800</v>
      </c>
      <c r="J61" s="9"/>
    </row>
    <row r="62" spans="1:10" s="34" customFormat="1" ht="13.5" thickBot="1">
      <c r="A62" s="127"/>
      <c r="B62" s="84"/>
      <c r="C62" s="121"/>
      <c r="D62" s="122"/>
      <c r="E62" s="123"/>
      <c r="F62" s="124"/>
      <c r="G62" s="90"/>
      <c r="H62" s="90"/>
      <c r="I62" s="128">
        <f>ROUND((E62*G62),2)</f>
        <v>0</v>
      </c>
      <c r="J62" s="33"/>
    </row>
    <row r="63" spans="1:9" ht="19.5" customHeight="1" thickBot="1">
      <c r="A63" s="407" t="s">
        <v>21</v>
      </c>
      <c r="B63" s="408"/>
      <c r="C63" s="408"/>
      <c r="D63" s="408"/>
      <c r="E63" s="408"/>
      <c r="F63" s="408"/>
      <c r="G63" s="409"/>
      <c r="H63" s="125">
        <f>H47+H45+H13</f>
        <v>1922825.5499999998</v>
      </c>
      <c r="I63" s="126">
        <f>SUM(I14:I62)</f>
        <v>2826376.9</v>
      </c>
    </row>
    <row r="64" spans="1:9" ht="12.75" hidden="1">
      <c r="A64" s="12"/>
      <c r="B64" s="13"/>
      <c r="C64" s="13"/>
      <c r="D64" s="13"/>
      <c r="E64" s="13"/>
      <c r="F64" s="13"/>
      <c r="G64" s="13"/>
      <c r="H64" s="13"/>
      <c r="I64" s="14"/>
    </row>
    <row r="65" spans="1:9" ht="12.75">
      <c r="A65" s="12"/>
      <c r="B65" s="13"/>
      <c r="C65" s="13"/>
      <c r="D65" s="13"/>
      <c r="E65" s="13"/>
      <c r="F65" s="13"/>
      <c r="G65" s="13"/>
      <c r="H65" s="13"/>
      <c r="I65" s="14"/>
    </row>
    <row r="66" spans="1:9" ht="12.75">
      <c r="A66" s="12"/>
      <c r="B66" s="13"/>
      <c r="C66" s="13"/>
      <c r="D66" s="13"/>
      <c r="E66" s="13"/>
      <c r="F66" s="13"/>
      <c r="G66" s="13"/>
      <c r="H66" s="13"/>
      <c r="I66" s="14"/>
    </row>
    <row r="67" spans="1:9" ht="12.75">
      <c r="A67" s="12"/>
      <c r="B67" s="13"/>
      <c r="C67" s="13"/>
      <c r="D67" s="13"/>
      <c r="E67" s="13"/>
      <c r="F67" s="13"/>
      <c r="G67" s="13"/>
      <c r="H67" s="13"/>
      <c r="I67" s="14"/>
    </row>
    <row r="68" spans="1:9" ht="12.75">
      <c r="A68" s="12"/>
      <c r="B68" s="104"/>
      <c r="C68" s="102" t="s">
        <v>386</v>
      </c>
      <c r="D68" s="13"/>
      <c r="E68" s="13"/>
      <c r="F68" s="13"/>
      <c r="G68" s="112" t="s">
        <v>388</v>
      </c>
      <c r="H68" s="13"/>
      <c r="I68" s="14"/>
    </row>
    <row r="69" spans="1:9" ht="16.5" customHeight="1">
      <c r="A69" s="97"/>
      <c r="B69" s="105"/>
      <c r="C69" s="103" t="s">
        <v>387</v>
      </c>
      <c r="D69" s="11"/>
      <c r="E69" s="11"/>
      <c r="F69" s="11"/>
      <c r="G69" s="113" t="s">
        <v>389</v>
      </c>
      <c r="H69" s="13"/>
      <c r="I69" s="98"/>
    </row>
    <row r="70" spans="1:9" ht="39" customHeight="1">
      <c r="A70" s="97"/>
      <c r="B70" s="11"/>
      <c r="C70" s="11"/>
      <c r="D70" s="11"/>
      <c r="E70" s="11"/>
      <c r="F70" s="11"/>
      <c r="G70" s="11"/>
      <c r="H70" s="11"/>
      <c r="I70" s="98"/>
    </row>
    <row r="71" spans="1:10" ht="14.25">
      <c r="A71" s="10"/>
      <c r="B71" s="11"/>
      <c r="C71" s="114" t="s">
        <v>390</v>
      </c>
      <c r="D71" s="11"/>
      <c r="E71" s="11"/>
      <c r="F71" s="11"/>
      <c r="G71" s="112" t="s">
        <v>392</v>
      </c>
      <c r="H71" s="11"/>
      <c r="I71" s="16"/>
      <c r="J71"/>
    </row>
    <row r="72" spans="1:9" ht="11.25" customHeight="1" thickBot="1">
      <c r="A72" s="17"/>
      <c r="B72" s="115"/>
      <c r="C72" s="116" t="s">
        <v>391</v>
      </c>
      <c r="D72" s="117"/>
      <c r="E72" s="118"/>
      <c r="F72" s="118"/>
      <c r="G72" s="116" t="s">
        <v>393</v>
      </c>
      <c r="H72" s="119"/>
      <c r="I72" s="19"/>
    </row>
    <row r="73" spans="2:8" ht="12" customHeight="1">
      <c r="B73" s="94"/>
      <c r="C73" s="96"/>
      <c r="D73" s="95"/>
      <c r="E73" s="46"/>
      <c r="F73" s="46"/>
      <c r="G73" s="95"/>
      <c r="H73" s="46"/>
    </row>
    <row r="74" ht="13.5" customHeight="1">
      <c r="J74" s="1"/>
    </row>
    <row r="75" ht="13.5" customHeight="1"/>
    <row r="76" ht="4.5" customHeight="1"/>
    <row r="79" spans="3:9" ht="14.25">
      <c r="C79" s="397"/>
      <c r="D79" s="397"/>
      <c r="E79" s="397"/>
      <c r="F79" s="397"/>
      <c r="G79" s="397"/>
      <c r="H79" s="397"/>
      <c r="I79" s="397"/>
    </row>
    <row r="80" spans="3:9" ht="14.25">
      <c r="C80" s="20"/>
      <c r="D80" s="11"/>
      <c r="E80" s="11"/>
      <c r="F80" s="11"/>
      <c r="G80" s="11"/>
      <c r="H80" s="11"/>
      <c r="I80" s="11"/>
    </row>
    <row r="81" spans="3:9" ht="14.25">
      <c r="C81" s="397"/>
      <c r="D81" s="397"/>
      <c r="E81" s="397"/>
      <c r="F81" s="397"/>
      <c r="G81" s="397"/>
      <c r="H81" s="397"/>
      <c r="I81" s="397"/>
    </row>
    <row r="406" ht="12.75">
      <c r="E406" s="1" t="s">
        <v>19</v>
      </c>
    </row>
    <row r="407" ht="12.75">
      <c r="E407" s="1" t="s">
        <v>20</v>
      </c>
    </row>
  </sheetData>
  <sheetProtection/>
  <mergeCells count="19">
    <mergeCell ref="C79:I79"/>
    <mergeCell ref="C81:I81"/>
    <mergeCell ref="A5:E5"/>
    <mergeCell ref="E8:E9"/>
    <mergeCell ref="A7:D7"/>
    <mergeCell ref="A8:D8"/>
    <mergeCell ref="A10:I10"/>
    <mergeCell ref="F6:I6"/>
    <mergeCell ref="A6:E6"/>
    <mergeCell ref="A63:G63"/>
    <mergeCell ref="A12:I12"/>
    <mergeCell ref="F8:F9"/>
    <mergeCell ref="E7:I7"/>
    <mergeCell ref="A1:B1"/>
    <mergeCell ref="A9:D9"/>
    <mergeCell ref="C1:I1"/>
    <mergeCell ref="A3:I3"/>
    <mergeCell ref="F5:I5"/>
    <mergeCell ref="A2:I2"/>
  </mergeCells>
  <conditionalFormatting sqref="D13:D43 D45:D62">
    <cfRule type="cellIs" priority="3" dxfId="0" operator="equal" stopIfTrue="1">
      <formula>0</formula>
    </cfRule>
  </conditionalFormatting>
  <conditionalFormatting sqref="D44">
    <cfRule type="cellIs" priority="1" dxfId="0" operator="equal" stopIfTrue="1">
      <formula>0</formula>
    </cfRule>
  </conditionalFormatting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2:V43"/>
  <sheetViews>
    <sheetView showGridLines="0" zoomScale="90" zoomScaleNormal="90" zoomScalePageLayoutView="0" workbookViewId="0" topLeftCell="A1">
      <selection activeCell="B2" sqref="B2:J43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8" width="3.8515625" style="0" customWidth="1"/>
    <col min="9" max="9" width="24.140625" style="0" customWidth="1"/>
  </cols>
  <sheetData>
    <row r="2" spans="2:10" ht="40.5" customHeight="1">
      <c r="B2" s="329" t="s">
        <v>24</v>
      </c>
      <c r="C2" s="329"/>
      <c r="D2" s="329"/>
      <c r="E2" s="329"/>
      <c r="F2" s="329"/>
      <c r="G2" s="329"/>
      <c r="H2" s="329"/>
      <c r="I2" s="329"/>
      <c r="J2" s="329"/>
    </row>
    <row r="3" spans="2:22" ht="13.5" thickBot="1">
      <c r="B3" s="37"/>
      <c r="C3" s="38"/>
      <c r="D3" s="38"/>
      <c r="E3" s="38"/>
      <c r="F3" s="38"/>
      <c r="G3" s="38"/>
      <c r="H3" s="38"/>
      <c r="I3" s="38"/>
      <c r="J3" s="38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40"/>
    </row>
    <row r="4" spans="2:22" ht="12.75">
      <c r="B4" s="412" t="s">
        <v>25</v>
      </c>
      <c r="C4" s="413"/>
      <c r="D4" s="413"/>
      <c r="E4" s="413"/>
      <c r="F4" s="413"/>
      <c r="G4" s="413"/>
      <c r="H4" s="413"/>
      <c r="I4" s="413"/>
      <c r="J4" s="414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</row>
    <row r="5" spans="2:22" ht="12.75">
      <c r="B5" s="333"/>
      <c r="C5" s="334"/>
      <c r="D5" s="334"/>
      <c r="E5" s="334"/>
      <c r="F5" s="334"/>
      <c r="G5" s="334"/>
      <c r="H5" s="334"/>
      <c r="I5" s="334"/>
      <c r="J5" s="335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40"/>
    </row>
    <row r="6" spans="2:22" ht="12.75">
      <c r="B6" s="241" t="s">
        <v>26</v>
      </c>
      <c r="C6" s="41"/>
      <c r="D6" s="41"/>
      <c r="E6" s="41"/>
      <c r="F6" s="41"/>
      <c r="G6" s="41"/>
      <c r="H6" s="41"/>
      <c r="I6" s="41"/>
      <c r="J6" s="242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40"/>
    </row>
    <row r="7" spans="2:22" ht="12.75">
      <c r="B7" s="243" t="s">
        <v>27</v>
      </c>
      <c r="C7" s="42"/>
      <c r="D7" s="42"/>
      <c r="E7" s="42"/>
      <c r="F7" s="42"/>
      <c r="G7" s="42"/>
      <c r="H7" s="42"/>
      <c r="I7" s="42"/>
      <c r="J7" s="244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40"/>
    </row>
    <row r="8" spans="2:22" ht="12.75">
      <c r="B8" s="245" t="s">
        <v>52</v>
      </c>
      <c r="C8" s="43"/>
      <c r="D8" s="43"/>
      <c r="E8" s="43"/>
      <c r="F8" s="43"/>
      <c r="G8" s="43"/>
      <c r="H8" s="43"/>
      <c r="I8" s="43"/>
      <c r="J8" s="246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40"/>
    </row>
    <row r="9" spans="2:22" ht="12.75">
      <c r="B9" s="243" t="s">
        <v>28</v>
      </c>
      <c r="C9" s="42"/>
      <c r="D9" s="42"/>
      <c r="E9" s="42"/>
      <c r="F9" s="44"/>
      <c r="G9" s="44"/>
      <c r="H9" s="44"/>
      <c r="I9" s="44"/>
      <c r="J9" s="244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  <c r="V9" s="40"/>
    </row>
    <row r="10" spans="2:22" ht="26.25" customHeight="1">
      <c r="B10" s="350" t="s">
        <v>379</v>
      </c>
      <c r="C10" s="351"/>
      <c r="D10" s="351"/>
      <c r="E10" s="351"/>
      <c r="F10" s="351"/>
      <c r="G10" s="351"/>
      <c r="H10" s="351"/>
      <c r="I10" s="351"/>
      <c r="J10" s="352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  <c r="V10" s="40"/>
    </row>
    <row r="11" spans="2:22" ht="12.75">
      <c r="B11" s="247" t="s">
        <v>29</v>
      </c>
      <c r="C11" s="44"/>
      <c r="D11" s="44"/>
      <c r="E11" s="44"/>
      <c r="F11" s="42"/>
      <c r="G11" s="42"/>
      <c r="H11" s="42"/>
      <c r="I11" s="42"/>
      <c r="J11" s="244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0"/>
    </row>
    <row r="12" spans="2:22" ht="12.75">
      <c r="B12" s="248"/>
      <c r="C12" s="45"/>
      <c r="D12" s="45"/>
      <c r="E12" s="45"/>
      <c r="F12" s="45"/>
      <c r="G12" s="45"/>
      <c r="H12" s="45"/>
      <c r="I12" s="45"/>
      <c r="J12" s="24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40"/>
    </row>
    <row r="13" spans="2:22" ht="12.75">
      <c r="B13" s="243" t="s">
        <v>30</v>
      </c>
      <c r="C13" s="46"/>
      <c r="D13" s="46"/>
      <c r="E13" s="46"/>
      <c r="F13" s="46"/>
      <c r="G13" s="46"/>
      <c r="H13" s="46"/>
      <c r="I13" s="46"/>
      <c r="J13" s="250" t="s">
        <v>31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</row>
    <row r="14" spans="2:22" ht="12.75">
      <c r="B14" s="245" t="s">
        <v>53</v>
      </c>
      <c r="C14" s="43"/>
      <c r="D14" s="43"/>
      <c r="E14" s="43"/>
      <c r="F14" s="43"/>
      <c r="G14" s="43"/>
      <c r="H14" s="43"/>
      <c r="I14" s="43"/>
      <c r="J14" s="246" t="str">
        <f>'[6]PLANILHA'!N11</f>
        <v>MG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0"/>
    </row>
    <row r="15" spans="2:22" ht="12.75">
      <c r="B15" s="243" t="s">
        <v>32</v>
      </c>
      <c r="C15" s="46"/>
      <c r="D15" s="46"/>
      <c r="E15" s="46"/>
      <c r="F15" s="46"/>
      <c r="G15" s="46"/>
      <c r="H15" s="46"/>
      <c r="I15" s="46"/>
      <c r="J15" s="25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40"/>
    </row>
    <row r="16" spans="2:22" ht="12.75">
      <c r="B16" s="245"/>
      <c r="C16" s="43"/>
      <c r="D16" s="43"/>
      <c r="E16" s="43"/>
      <c r="F16" s="43"/>
      <c r="G16" s="43"/>
      <c r="H16" s="43"/>
      <c r="I16" s="43"/>
      <c r="J16" s="246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40"/>
    </row>
    <row r="17" spans="2:22" ht="21.75" customHeight="1">
      <c r="B17" s="252"/>
      <c r="C17" s="349" t="s">
        <v>395</v>
      </c>
      <c r="D17" s="349"/>
      <c r="E17" s="349"/>
      <c r="F17" s="349"/>
      <c r="G17" s="349"/>
      <c r="H17" s="349"/>
      <c r="I17" s="46"/>
      <c r="J17" s="25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</row>
    <row r="18" spans="2:22" ht="12.75">
      <c r="B18" s="336" t="s">
        <v>33</v>
      </c>
      <c r="C18" s="337"/>
      <c r="D18" s="337"/>
      <c r="E18" s="337"/>
      <c r="F18" s="337"/>
      <c r="G18" s="337"/>
      <c r="H18" s="337"/>
      <c r="I18" s="337"/>
      <c r="J18" s="3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40"/>
    </row>
    <row r="19" spans="2:22" ht="12.75" customHeight="1">
      <c r="B19" s="253" t="s">
        <v>34</v>
      </c>
      <c r="C19" s="339" t="s">
        <v>35</v>
      </c>
      <c r="D19" s="340"/>
      <c r="E19" s="340"/>
      <c r="F19" s="340"/>
      <c r="G19" s="340"/>
      <c r="H19" s="341"/>
      <c r="I19" s="345" t="s">
        <v>36</v>
      </c>
      <c r="J19" s="346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0"/>
    </row>
    <row r="20" spans="2:22" ht="12.75" customHeight="1">
      <c r="B20" s="254"/>
      <c r="C20" s="342"/>
      <c r="D20" s="343"/>
      <c r="E20" s="343"/>
      <c r="F20" s="343"/>
      <c r="G20" s="343"/>
      <c r="H20" s="344"/>
      <c r="I20" s="347"/>
      <c r="J20" s="34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40"/>
    </row>
    <row r="21" spans="2:22" ht="12.75">
      <c r="B21" s="255" t="s">
        <v>37</v>
      </c>
      <c r="C21" s="48" t="s">
        <v>38</v>
      </c>
      <c r="D21" s="353">
        <v>0.03</v>
      </c>
      <c r="E21" s="353"/>
      <c r="F21" s="49" t="s">
        <v>39</v>
      </c>
      <c r="G21" s="353">
        <v>0.055</v>
      </c>
      <c r="H21" s="354"/>
      <c r="I21" s="47" t="s">
        <v>37</v>
      </c>
      <c r="J21" s="256">
        <v>0.045</v>
      </c>
      <c r="K21" s="39"/>
      <c r="L21" s="39"/>
      <c r="M21" s="39"/>
      <c r="N21" s="39">
        <v>0.0425</v>
      </c>
      <c r="O21" s="39"/>
      <c r="P21" s="39"/>
      <c r="Q21" s="39">
        <v>0.03</v>
      </c>
      <c r="R21" s="39"/>
      <c r="S21" s="39"/>
      <c r="T21" s="39"/>
      <c r="U21" s="40"/>
      <c r="V21" s="40"/>
    </row>
    <row r="22" spans="2:22" ht="12.75">
      <c r="B22" s="257" t="s">
        <v>40</v>
      </c>
      <c r="C22" s="51" t="s">
        <v>38</v>
      </c>
      <c r="D22" s="320">
        <v>0.008</v>
      </c>
      <c r="E22" s="320"/>
      <c r="F22" s="52" t="s">
        <v>39</v>
      </c>
      <c r="G22" s="320">
        <v>0.01</v>
      </c>
      <c r="H22" s="321"/>
      <c r="I22" s="50" t="s">
        <v>40</v>
      </c>
      <c r="J22" s="256">
        <v>0.009</v>
      </c>
      <c r="K22" s="39"/>
      <c r="L22" s="39"/>
      <c r="M22" s="39"/>
      <c r="N22" s="39">
        <v>0.009</v>
      </c>
      <c r="O22" s="39"/>
      <c r="P22" s="39"/>
      <c r="Q22" s="39">
        <v>0.008</v>
      </c>
      <c r="R22" s="39"/>
      <c r="S22" s="39"/>
      <c r="T22" s="39"/>
      <c r="U22" s="40"/>
      <c r="V22" s="40"/>
    </row>
    <row r="23" spans="2:22" ht="12.75">
      <c r="B23" s="257" t="s">
        <v>41</v>
      </c>
      <c r="C23" s="51" t="s">
        <v>38</v>
      </c>
      <c r="D23" s="320">
        <v>0.0097</v>
      </c>
      <c r="E23" s="320"/>
      <c r="F23" s="52" t="s">
        <v>39</v>
      </c>
      <c r="G23" s="320">
        <v>0.0127</v>
      </c>
      <c r="H23" s="321"/>
      <c r="I23" s="50" t="s">
        <v>41</v>
      </c>
      <c r="J23" s="256">
        <v>0.0125</v>
      </c>
      <c r="K23" s="39"/>
      <c r="L23" s="39"/>
      <c r="M23" s="39"/>
      <c r="N23" s="39">
        <v>0.0123</v>
      </c>
      <c r="O23" s="39"/>
      <c r="P23" s="39"/>
      <c r="Q23" s="39">
        <v>0.0097</v>
      </c>
      <c r="R23" s="39"/>
      <c r="S23" s="39"/>
      <c r="T23" s="39"/>
      <c r="U23" s="40"/>
      <c r="V23" s="40"/>
    </row>
    <row r="24" spans="2:22" ht="12.75">
      <c r="B24" s="257" t="s">
        <v>42</v>
      </c>
      <c r="C24" s="51" t="s">
        <v>38</v>
      </c>
      <c r="D24" s="320">
        <v>0.0059</v>
      </c>
      <c r="E24" s="320"/>
      <c r="F24" s="52" t="s">
        <v>39</v>
      </c>
      <c r="G24" s="320">
        <v>0.0139</v>
      </c>
      <c r="H24" s="321"/>
      <c r="I24" s="50" t="s">
        <v>42</v>
      </c>
      <c r="J24" s="256">
        <v>0.007</v>
      </c>
      <c r="K24" s="39"/>
      <c r="L24" s="39"/>
      <c r="M24" s="39"/>
      <c r="N24" s="39">
        <v>0.0095</v>
      </c>
      <c r="O24" s="39"/>
      <c r="P24" s="39"/>
      <c r="Q24" s="39">
        <v>0.0059</v>
      </c>
      <c r="R24" s="39"/>
      <c r="S24" s="39"/>
      <c r="T24" s="39"/>
      <c r="U24" s="40"/>
      <c r="V24" s="40"/>
    </row>
    <row r="25" spans="2:22" ht="12.75">
      <c r="B25" s="257" t="s">
        <v>43</v>
      </c>
      <c r="C25" s="51" t="s">
        <v>38</v>
      </c>
      <c r="D25" s="320">
        <v>0.0616</v>
      </c>
      <c r="E25" s="320"/>
      <c r="F25" s="52" t="s">
        <v>39</v>
      </c>
      <c r="G25" s="320">
        <v>0.0896</v>
      </c>
      <c r="H25" s="321"/>
      <c r="I25" s="50" t="s">
        <v>43</v>
      </c>
      <c r="J25" s="256">
        <v>0.0792</v>
      </c>
      <c r="K25" s="39"/>
      <c r="L25" s="39"/>
      <c r="M25" s="39"/>
      <c r="N25" s="39">
        <v>0.0633</v>
      </c>
      <c r="O25" s="39"/>
      <c r="P25" s="39"/>
      <c r="Q25" s="39">
        <v>0.0616</v>
      </c>
      <c r="R25" s="39"/>
      <c r="S25" s="39"/>
      <c r="T25" s="39"/>
      <c r="U25" s="40"/>
      <c r="V25" s="40"/>
    </row>
    <row r="26" spans="2:22" ht="12.75">
      <c r="B26" s="258" t="s">
        <v>44</v>
      </c>
      <c r="C26" s="51" t="s">
        <v>38</v>
      </c>
      <c r="D26" s="320">
        <v>0.0565</v>
      </c>
      <c r="E26" s="320"/>
      <c r="F26" s="52" t="s">
        <v>39</v>
      </c>
      <c r="G26" s="320">
        <v>0.0865</v>
      </c>
      <c r="H26" s="321"/>
      <c r="I26" s="53" t="s">
        <v>44</v>
      </c>
      <c r="J26" s="256">
        <v>0.0722</v>
      </c>
      <c r="K26" s="39"/>
      <c r="L26" s="39"/>
      <c r="M26" s="39"/>
      <c r="N26" s="39">
        <v>0.0865</v>
      </c>
      <c r="O26" s="39"/>
      <c r="P26" s="39"/>
      <c r="Q26" s="39">
        <v>0.0703</v>
      </c>
      <c r="R26" s="39"/>
      <c r="S26" s="39"/>
      <c r="T26" s="39"/>
      <c r="U26" s="40"/>
      <c r="V26" s="40"/>
    </row>
    <row r="27" spans="2:22" ht="12.75">
      <c r="B27" s="259" t="s">
        <v>45</v>
      </c>
      <c r="C27" s="55"/>
      <c r="D27" s="322">
        <v>0</v>
      </c>
      <c r="E27" s="322"/>
      <c r="F27" s="56" t="s">
        <v>46</v>
      </c>
      <c r="G27" s="322">
        <v>0.045</v>
      </c>
      <c r="H27" s="370"/>
      <c r="I27" s="54" t="s">
        <v>45</v>
      </c>
      <c r="J27" s="256">
        <v>0.045</v>
      </c>
      <c r="K27" s="39"/>
      <c r="L27" s="39">
        <f>IF(OR(J27=0,J27=0.045),0,1)</f>
        <v>0</v>
      </c>
      <c r="M27" s="39"/>
      <c r="N27" s="39">
        <v>0.045</v>
      </c>
      <c r="O27" s="39"/>
      <c r="P27" s="39"/>
      <c r="Q27" s="39">
        <v>0</v>
      </c>
      <c r="R27" s="39"/>
      <c r="S27" s="39"/>
      <c r="T27" s="39"/>
      <c r="U27" s="40"/>
      <c r="V27" s="40"/>
    </row>
    <row r="28" spans="2:22" ht="12.75">
      <c r="B28" s="326" t="s">
        <v>47</v>
      </c>
      <c r="C28" s="327"/>
      <c r="D28" s="327"/>
      <c r="E28" s="327"/>
      <c r="F28" s="327"/>
      <c r="G28" s="327"/>
      <c r="H28" s="327"/>
      <c r="I28" s="327"/>
      <c r="J28" s="32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40"/>
    </row>
    <row r="29" spans="2:22" ht="12.75">
      <c r="B29" s="255" t="s">
        <v>37</v>
      </c>
      <c r="C29" s="371" t="str">
        <f>IF(J21&gt;G21,"Incidência maior que a permitida",IF(J21&lt;D21,"Incidência menor que a permitida","ok"))</f>
        <v>ok</v>
      </c>
      <c r="D29" s="372"/>
      <c r="E29" s="372"/>
      <c r="F29" s="372"/>
      <c r="G29" s="372"/>
      <c r="H29" s="372"/>
      <c r="I29" s="372"/>
      <c r="J29" s="373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0"/>
    </row>
    <row r="30" spans="2:22" ht="12.75">
      <c r="B30" s="257" t="s">
        <v>40</v>
      </c>
      <c r="C30" s="323" t="str">
        <f>IF(J22&gt;G22,"Incidência maior que a permitida",IF(J22&lt;0,"Incidência menor que a permitida","ok"))</f>
        <v>ok</v>
      </c>
      <c r="D30" s="324"/>
      <c r="E30" s="324"/>
      <c r="F30" s="324"/>
      <c r="G30" s="324"/>
      <c r="H30" s="324"/>
      <c r="I30" s="324"/>
      <c r="J30" s="325"/>
      <c r="K30" s="39"/>
      <c r="L30" s="39" t="s">
        <v>48</v>
      </c>
      <c r="M30" s="39" t="s">
        <v>49</v>
      </c>
      <c r="N30" s="39"/>
      <c r="O30" s="39"/>
      <c r="P30" s="39"/>
      <c r="Q30" s="39"/>
      <c r="R30" s="39"/>
      <c r="S30" s="39"/>
      <c r="T30" s="39"/>
      <c r="U30" s="40"/>
      <c r="V30" s="40"/>
    </row>
    <row r="31" spans="2:22" ht="12.75">
      <c r="B31" s="257" t="s">
        <v>41</v>
      </c>
      <c r="C31" s="323" t="str">
        <f>IF(J23&gt;G23,"Incidência maior que a permitida",IF(J23&lt;0,"Incidência menor que a permitida","ok"))</f>
        <v>ok</v>
      </c>
      <c r="D31" s="324"/>
      <c r="E31" s="324"/>
      <c r="F31" s="324"/>
      <c r="G31" s="324"/>
      <c r="H31" s="324"/>
      <c r="I31" s="324"/>
      <c r="J31" s="325"/>
      <c r="K31" s="39"/>
      <c r="L31" s="39">
        <v>0.2646</v>
      </c>
      <c r="M31" s="39">
        <v>0.3148</v>
      </c>
      <c r="N31" s="39"/>
      <c r="O31" s="39"/>
      <c r="P31" s="39"/>
      <c r="Q31" s="39"/>
      <c r="R31" s="39"/>
      <c r="S31" s="39"/>
      <c r="T31" s="39"/>
      <c r="U31" s="40"/>
      <c r="V31" s="40"/>
    </row>
    <row r="32" spans="2:22" ht="12.75">
      <c r="B32" s="257" t="s">
        <v>42</v>
      </c>
      <c r="C32" s="323" t="str">
        <f>IF(J24&gt;G24,"Incidência maior que a permitida",IF(J24&lt;D24,"Incidência menor que a permitida","ok"))</f>
        <v>ok</v>
      </c>
      <c r="D32" s="324"/>
      <c r="E32" s="324"/>
      <c r="F32" s="324"/>
      <c r="G32" s="324"/>
      <c r="H32" s="324"/>
      <c r="I32" s="324"/>
      <c r="J32" s="325"/>
      <c r="K32" s="39"/>
      <c r="L32" s="39">
        <v>0.2034</v>
      </c>
      <c r="M32" s="39">
        <v>0.25</v>
      </c>
      <c r="N32" s="39"/>
      <c r="O32" s="39"/>
      <c r="P32" s="39"/>
      <c r="Q32" s="39"/>
      <c r="R32" s="39"/>
      <c r="S32" s="39"/>
      <c r="T32" s="39"/>
      <c r="U32" s="40"/>
      <c r="V32" s="40"/>
    </row>
    <row r="33" spans="2:22" ht="12.75">
      <c r="B33" s="257" t="s">
        <v>43</v>
      </c>
      <c r="C33" s="323" t="str">
        <f>IF(J25&gt;G25,"Incidência maior que a permitida",IF(J25&lt;D25,"Incidência menor que a permitida","ok"))</f>
        <v>ok</v>
      </c>
      <c r="D33" s="324"/>
      <c r="E33" s="324"/>
      <c r="F33" s="324"/>
      <c r="G33" s="324"/>
      <c r="H33" s="324"/>
      <c r="I33" s="324"/>
      <c r="J33" s="325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40"/>
    </row>
    <row r="34" spans="2:22" ht="12.75">
      <c r="B34" s="258" t="s">
        <v>44</v>
      </c>
      <c r="C34" s="314" t="str">
        <f>IF(J26&gt;G26,"Incidência maior que a permitida",IF(J26&lt;D26,"Incidência menor que a permitida","ok"))</f>
        <v>ok</v>
      </c>
      <c r="D34" s="315"/>
      <c r="E34" s="315"/>
      <c r="F34" s="315"/>
      <c r="G34" s="315"/>
      <c r="H34" s="315"/>
      <c r="I34" s="315"/>
      <c r="J34" s="316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40"/>
    </row>
    <row r="35" spans="2:22" ht="12.75">
      <c r="B35" s="259" t="s">
        <v>45</v>
      </c>
      <c r="C35" s="314" t="str">
        <f>IF(J27=D27,"ok",IF(J27=G27,"ok","Incidência não permitida"))</f>
        <v>ok</v>
      </c>
      <c r="D35" s="315"/>
      <c r="E35" s="315"/>
      <c r="F35" s="315"/>
      <c r="G35" s="315"/>
      <c r="H35" s="315"/>
      <c r="I35" s="315"/>
      <c r="J35" s="316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40"/>
    </row>
    <row r="36" spans="2:22" ht="12.75">
      <c r="B36" s="260" t="s">
        <v>50</v>
      </c>
      <c r="C36" s="317" t="s">
        <v>51</v>
      </c>
      <c r="D36" s="318"/>
      <c r="E36" s="318"/>
      <c r="F36" s="318"/>
      <c r="G36" s="318"/>
      <c r="H36" s="318"/>
      <c r="I36" s="319"/>
      <c r="J36" s="261">
        <f>ROUND(((1+J21+J22+J23)*(1+J24)*(1+J25)/(1-(J26+J27))-1),4)</f>
        <v>0.3129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40"/>
    </row>
    <row r="37" spans="2:22" ht="12.75">
      <c r="B37" s="367" t="str">
        <f>IF(J27=0.045,IF(AND(J36&gt;=L31,J36&lt;=M31),L30,M30),IF(AND(J36&gt;=L32,J36&lt;=M32),L30,M30))</f>
        <v>BDI ADMISSÍVEL</v>
      </c>
      <c r="C37" s="368"/>
      <c r="D37" s="368"/>
      <c r="E37" s="368"/>
      <c r="F37" s="368"/>
      <c r="G37" s="368"/>
      <c r="H37" s="368"/>
      <c r="I37" s="368"/>
      <c r="J37" s="36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40"/>
    </row>
    <row r="38" spans="2:22" ht="12.75">
      <c r="B38" s="355" t="s">
        <v>463</v>
      </c>
      <c r="C38" s="356"/>
      <c r="D38" s="356"/>
      <c r="E38" s="356"/>
      <c r="F38" s="356"/>
      <c r="G38" s="356"/>
      <c r="H38" s="356"/>
      <c r="I38" s="356"/>
      <c r="J38" s="357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2:10" ht="12.75">
      <c r="B39" s="236" t="s">
        <v>464</v>
      </c>
      <c r="C39" s="358">
        <v>0.05</v>
      </c>
      <c r="D39" s="359"/>
      <c r="E39" s="359"/>
      <c r="F39" s="359"/>
      <c r="G39" s="359"/>
      <c r="H39" s="359"/>
      <c r="I39" s="359"/>
      <c r="J39" s="360"/>
    </row>
    <row r="40" spans="2:10" ht="13.5" thickBot="1">
      <c r="B40" s="237" t="s">
        <v>465</v>
      </c>
      <c r="C40" s="361">
        <v>0.0365</v>
      </c>
      <c r="D40" s="362"/>
      <c r="E40" s="362"/>
      <c r="F40" s="362"/>
      <c r="G40" s="362"/>
      <c r="H40" s="362"/>
      <c r="I40" s="362"/>
      <c r="J40" s="363"/>
    </row>
    <row r="41" spans="2:10" ht="12.75">
      <c r="B41" s="222"/>
      <c r="C41" s="222"/>
      <c r="D41" s="222"/>
      <c r="E41" s="222"/>
      <c r="F41" s="222"/>
      <c r="G41" s="222"/>
      <c r="H41" s="222"/>
      <c r="I41" s="222"/>
      <c r="J41" s="222"/>
    </row>
    <row r="42" spans="2:10" ht="13.5" thickBot="1">
      <c r="B42" s="222"/>
      <c r="C42" s="222"/>
      <c r="D42" s="222"/>
      <c r="E42" s="222"/>
      <c r="F42" s="222"/>
      <c r="G42" s="222"/>
      <c r="H42" s="222"/>
      <c r="I42" s="222"/>
      <c r="J42" s="222"/>
    </row>
    <row r="43" spans="2:10" ht="26.25" customHeight="1" thickBot="1">
      <c r="B43" s="364" t="s">
        <v>466</v>
      </c>
      <c r="C43" s="365"/>
      <c r="D43" s="365"/>
      <c r="E43" s="365"/>
      <c r="F43" s="365"/>
      <c r="G43" s="365"/>
      <c r="H43" s="365"/>
      <c r="I43" s="365"/>
      <c r="J43" s="366"/>
    </row>
  </sheetData>
  <sheetProtection/>
  <mergeCells count="35">
    <mergeCell ref="B37:J37"/>
    <mergeCell ref="B2:J2"/>
    <mergeCell ref="C36:I36"/>
    <mergeCell ref="B28:J28"/>
    <mergeCell ref="C29:J29"/>
    <mergeCell ref="C30:J30"/>
    <mergeCell ref="B38:J38"/>
    <mergeCell ref="C39:J39"/>
    <mergeCell ref="C40:J40"/>
    <mergeCell ref="B43:J43"/>
    <mergeCell ref="B10:J10"/>
    <mergeCell ref="D22:E22"/>
    <mergeCell ref="D27:E27"/>
    <mergeCell ref="G27:H27"/>
    <mergeCell ref="D24:E24"/>
    <mergeCell ref="G21:H21"/>
    <mergeCell ref="C31:J31"/>
    <mergeCell ref="C33:J33"/>
    <mergeCell ref="G25:H25"/>
    <mergeCell ref="D23:E23"/>
    <mergeCell ref="G23:H23"/>
    <mergeCell ref="C35:J35"/>
    <mergeCell ref="B4:J5"/>
    <mergeCell ref="C19:H20"/>
    <mergeCell ref="D21:E21"/>
    <mergeCell ref="B18:J18"/>
    <mergeCell ref="C17:H17"/>
    <mergeCell ref="G26:H26"/>
    <mergeCell ref="D25:E25"/>
    <mergeCell ref="G22:H22"/>
    <mergeCell ref="I19:J20"/>
    <mergeCell ref="G24:H24"/>
    <mergeCell ref="C34:J34"/>
    <mergeCell ref="C32:J32"/>
    <mergeCell ref="D26:E26"/>
  </mergeCells>
  <conditionalFormatting sqref="J21:J26">
    <cfRule type="cellIs" priority="1" dxfId="5" operator="notBetween" stopIfTrue="1">
      <formula>D21</formula>
      <formula>G21</formula>
    </cfRule>
  </conditionalFormatting>
  <conditionalFormatting sqref="C29:C35">
    <cfRule type="cellIs" priority="2" dxfId="4" operator="notEqual" stopIfTrue="1">
      <formula>"ok"</formula>
    </cfRule>
  </conditionalFormatting>
  <conditionalFormatting sqref="J27">
    <cfRule type="expression" priority="3" dxfId="3" stopIfTrue="1">
      <formula>$L$27&lt;&gt;0</formula>
    </cfRule>
  </conditionalFormatting>
  <conditionalFormatting sqref="B37">
    <cfRule type="cellIs" priority="4" dxfId="2" operator="equal" stopIfTrue="1">
      <formula>$L$30</formula>
    </cfRule>
    <cfRule type="cellIs" priority="5" dxfId="1" operator="notEqual" stopIfTrue="1">
      <formula>$L$30</formula>
    </cfRule>
  </conditionalFormatting>
  <dataValidations count="2">
    <dataValidation allowBlank="1" showInputMessage="1" showErrorMessage="1" promptTitle="Fórmula TCU Acórdão 2622/2013" prompt="Edificações" sqref="C36:I36"/>
    <dataValidation allowBlank="1" showInputMessage="1" showErrorMessage="1" promptTitle="Encargos sociais" prompt="Para encargos sociais desonerados usar 4,5%." sqref="Q27 N27 J27"/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7"/>
  <sheetViews>
    <sheetView showGridLines="0" showZeros="0" view="pageBreakPreview" zoomScaleSheetLayoutView="100" zoomScalePageLayoutView="0" workbookViewId="0" topLeftCell="A4">
      <selection activeCell="H9" sqref="H9"/>
    </sheetView>
  </sheetViews>
  <sheetFormatPr defaultColWidth="9.140625" defaultRowHeight="12.75"/>
  <cols>
    <col min="1" max="1" width="5.421875" style="1" bestFit="1" customWidth="1"/>
    <col min="2" max="2" width="17.8515625" style="1" customWidth="1"/>
    <col min="3" max="3" width="45.421875" style="1" customWidth="1"/>
    <col min="4" max="4" width="9.140625" style="1" customWidth="1"/>
    <col min="5" max="5" width="11.7109375" style="1" customWidth="1"/>
    <col min="6" max="6" width="13.421875" style="1" customWidth="1"/>
    <col min="7" max="7" width="13.00390625" style="1" customWidth="1"/>
    <col min="8" max="8" width="16.421875" style="1" customWidth="1"/>
    <col min="9" max="9" width="10.140625" style="1" bestFit="1" customWidth="1"/>
    <col min="10" max="16384" width="9.140625" style="1" customWidth="1"/>
  </cols>
  <sheetData>
    <row r="1" spans="1:8" ht="60.75" customHeight="1">
      <c r="A1" s="382"/>
      <c r="B1" s="383"/>
      <c r="C1" s="386"/>
      <c r="D1" s="386"/>
      <c r="E1" s="386"/>
      <c r="F1" s="386"/>
      <c r="G1" s="386"/>
      <c r="H1" s="387"/>
    </row>
    <row r="2" spans="1:8" ht="3.75" customHeight="1" thickBot="1">
      <c r="A2" s="394"/>
      <c r="B2" s="395"/>
      <c r="C2" s="395"/>
      <c r="D2" s="395"/>
      <c r="E2" s="395"/>
      <c r="F2" s="395"/>
      <c r="G2" s="395"/>
      <c r="H2" s="396"/>
    </row>
    <row r="3" spans="1:8" ht="19.5" customHeight="1" thickBot="1">
      <c r="A3" s="388" t="s">
        <v>4</v>
      </c>
      <c r="B3" s="389"/>
      <c r="C3" s="389"/>
      <c r="D3" s="389"/>
      <c r="E3" s="389"/>
      <c r="F3" s="389"/>
      <c r="G3" s="389"/>
      <c r="H3" s="390"/>
    </row>
    <row r="4" spans="1:8" ht="3.75" customHeight="1" thickBot="1">
      <c r="A4" s="2"/>
      <c r="B4" s="3"/>
      <c r="C4" s="3"/>
      <c r="D4" s="3"/>
      <c r="E4" s="3"/>
      <c r="F4" s="3"/>
      <c r="G4" s="3"/>
      <c r="H4" s="4"/>
    </row>
    <row r="5" spans="1:8" ht="19.5" customHeight="1">
      <c r="A5" s="274" t="s">
        <v>5</v>
      </c>
      <c r="B5" s="398"/>
      <c r="C5" s="398"/>
      <c r="D5" s="398"/>
      <c r="E5" s="399"/>
      <c r="F5" s="391" t="s">
        <v>6</v>
      </c>
      <c r="G5" s="392"/>
      <c r="H5" s="393"/>
    </row>
    <row r="6" spans="1:9" ht="45.75" customHeight="1">
      <c r="A6" s="279" t="s">
        <v>413</v>
      </c>
      <c r="B6" s="402"/>
      <c r="C6" s="402"/>
      <c r="D6" s="402"/>
      <c r="E6" s="403"/>
      <c r="F6" s="285">
        <v>43217</v>
      </c>
      <c r="G6" s="286"/>
      <c r="H6" s="286"/>
      <c r="I6" s="287"/>
    </row>
    <row r="7" spans="1:8" ht="17.25" customHeight="1">
      <c r="A7" s="410" t="s">
        <v>380</v>
      </c>
      <c r="B7" s="375"/>
      <c r="C7" s="375"/>
      <c r="D7" s="375"/>
      <c r="E7" s="375"/>
      <c r="F7" s="375"/>
      <c r="G7" s="375"/>
      <c r="H7" s="411"/>
    </row>
    <row r="8" spans="1:9" ht="18.75" customHeight="1">
      <c r="A8" s="131">
        <v>1</v>
      </c>
      <c r="B8" s="418" t="s">
        <v>54</v>
      </c>
      <c r="C8" s="419"/>
      <c r="D8" s="419"/>
      <c r="E8" s="419"/>
      <c r="F8" s="420"/>
      <c r="G8" s="130">
        <f>'ORÇAMENTARIA LOTE 01'!H66</f>
        <v>483958.76</v>
      </c>
      <c r="H8" s="132">
        <f>'ORÇAMENTARIA LOTE 01'!I66</f>
        <v>632354.54</v>
      </c>
      <c r="I8" s="9"/>
    </row>
    <row r="9" spans="1:11" ht="16.5" customHeight="1">
      <c r="A9" s="131">
        <v>2</v>
      </c>
      <c r="B9" s="418" t="s">
        <v>200</v>
      </c>
      <c r="C9" s="419"/>
      <c r="D9" s="419"/>
      <c r="E9" s="419"/>
      <c r="F9" s="420"/>
      <c r="G9" s="130">
        <f>'ORÇAMENTARIA LOTE 02'!H39</f>
        <v>2270037.3832749994</v>
      </c>
      <c r="H9" s="132">
        <f>'ORÇAMENTARIA LOTE 02'!I39</f>
        <v>2965246.4</v>
      </c>
      <c r="I9" s="1" t="s">
        <v>22</v>
      </c>
      <c r="K9" s="35" t="s">
        <v>23</v>
      </c>
    </row>
    <row r="10" spans="1:8" ht="24" customHeight="1">
      <c r="A10" s="131">
        <v>3</v>
      </c>
      <c r="B10" s="418" t="s">
        <v>241</v>
      </c>
      <c r="C10" s="419"/>
      <c r="D10" s="419"/>
      <c r="E10" s="419"/>
      <c r="F10" s="420"/>
      <c r="G10" s="130">
        <f>'ORÇAMENTARIA LOTE 03'!H63</f>
        <v>1922825.5499999998</v>
      </c>
      <c r="H10" s="132">
        <f>'ORÇAMENTARIA LOTE 03'!I63</f>
        <v>2826376.9</v>
      </c>
    </row>
    <row r="11" spans="1:9" ht="25.5" customHeight="1" thickBot="1">
      <c r="A11" s="133"/>
      <c r="B11" s="85"/>
      <c r="C11" s="86"/>
      <c r="D11" s="87"/>
      <c r="E11" s="88"/>
      <c r="F11" s="89"/>
      <c r="G11" s="90"/>
      <c r="H11" s="128"/>
      <c r="I11" s="9"/>
    </row>
    <row r="12" spans="1:9" s="34" customFormat="1" ht="21" customHeight="1" thickBot="1">
      <c r="A12" s="407" t="s">
        <v>381</v>
      </c>
      <c r="B12" s="408"/>
      <c r="C12" s="408"/>
      <c r="D12" s="408"/>
      <c r="E12" s="408"/>
      <c r="F12" s="408"/>
      <c r="G12" s="409"/>
      <c r="H12" s="129">
        <f>SUM(G8:G11)</f>
        <v>4676821.693274999</v>
      </c>
      <c r="I12" s="101" t="s">
        <v>394</v>
      </c>
    </row>
    <row r="13" spans="1:8" ht="21" customHeight="1" thickBot="1">
      <c r="A13" s="415" t="s">
        <v>382</v>
      </c>
      <c r="B13" s="416"/>
      <c r="C13" s="416"/>
      <c r="D13" s="416"/>
      <c r="E13" s="416"/>
      <c r="F13" s="416"/>
      <c r="G13" s="417"/>
      <c r="H13" s="120">
        <f>SUM(H8:H10)</f>
        <v>6423977.84</v>
      </c>
    </row>
    <row r="14" spans="1:8" ht="12.75" hidden="1">
      <c r="A14" s="12"/>
      <c r="B14" s="13"/>
      <c r="C14" s="13"/>
      <c r="D14" s="13"/>
      <c r="E14" s="13"/>
      <c r="F14" s="13"/>
      <c r="G14" s="13"/>
      <c r="H14" s="14"/>
    </row>
    <row r="15" spans="1:8" ht="23.25" customHeight="1">
      <c r="A15" s="12"/>
      <c r="B15" s="13"/>
      <c r="C15" s="13"/>
      <c r="D15" s="13"/>
      <c r="E15" s="13"/>
      <c r="F15" s="13"/>
      <c r="G15" s="13"/>
      <c r="H15" s="14"/>
    </row>
    <row r="16" spans="1:8" ht="12.75">
      <c r="A16" s="12"/>
      <c r="B16" s="13"/>
      <c r="C16" s="13"/>
      <c r="D16" s="13"/>
      <c r="E16" s="13"/>
      <c r="F16" s="13"/>
      <c r="G16" s="13"/>
      <c r="H16" s="14"/>
    </row>
    <row r="17" spans="1:8" ht="12.75">
      <c r="A17" s="99"/>
      <c r="B17" s="104"/>
      <c r="C17" s="102" t="s">
        <v>386</v>
      </c>
      <c r="D17" s="13"/>
      <c r="E17" s="13"/>
      <c r="F17" s="13"/>
      <c r="G17" s="112" t="s">
        <v>388</v>
      </c>
      <c r="H17" s="14"/>
    </row>
    <row r="18" spans="1:8" ht="16.5" customHeight="1">
      <c r="A18" s="100"/>
      <c r="B18" s="105"/>
      <c r="C18" s="103" t="s">
        <v>387</v>
      </c>
      <c r="D18" s="11"/>
      <c r="E18" s="11"/>
      <c r="F18" s="11"/>
      <c r="G18" s="113" t="s">
        <v>389</v>
      </c>
      <c r="H18" s="14"/>
    </row>
    <row r="19" spans="1:8" ht="33.75" customHeight="1">
      <c r="A19" s="97"/>
      <c r="B19" s="11"/>
      <c r="C19" s="11"/>
      <c r="D19" s="11"/>
      <c r="E19" s="11"/>
      <c r="F19" s="11"/>
      <c r="G19" s="11"/>
      <c r="H19" s="98"/>
    </row>
    <row r="20" spans="1:8" ht="14.25" customHeight="1">
      <c r="A20" s="97"/>
      <c r="B20" s="11"/>
      <c r="C20" s="114" t="s">
        <v>390</v>
      </c>
      <c r="D20" s="11"/>
      <c r="E20" s="11"/>
      <c r="F20" s="11"/>
      <c r="G20" s="112" t="s">
        <v>392</v>
      </c>
      <c r="H20" s="98"/>
    </row>
    <row r="21" spans="1:9" ht="12.75">
      <c r="A21" s="10"/>
      <c r="B21" s="102"/>
      <c r="C21" s="134" t="s">
        <v>391</v>
      </c>
      <c r="D21" s="135"/>
      <c r="E21" s="15"/>
      <c r="F21" s="15"/>
      <c r="G21" s="134" t="s">
        <v>393</v>
      </c>
      <c r="H21" s="16"/>
      <c r="I21"/>
    </row>
    <row r="22" spans="1:8" ht="11.25" customHeight="1" thickBot="1">
      <c r="A22" s="17"/>
      <c r="B22" s="115"/>
      <c r="C22" s="116"/>
      <c r="D22" s="136"/>
      <c r="E22" s="18"/>
      <c r="F22" s="18"/>
      <c r="G22" s="136"/>
      <c r="H22" s="19"/>
    </row>
    <row r="23" ht="12" customHeight="1"/>
    <row r="24" ht="13.5" customHeight="1">
      <c r="I24" s="1"/>
    </row>
    <row r="25" ht="13.5" customHeight="1"/>
    <row r="26" ht="4.5" customHeight="1"/>
    <row r="29" spans="3:8" ht="14.25">
      <c r="C29" s="397"/>
      <c r="D29" s="397"/>
      <c r="E29" s="397"/>
      <c r="F29" s="397"/>
      <c r="G29" s="397"/>
      <c r="H29" s="397"/>
    </row>
    <row r="30" spans="3:8" ht="14.25">
      <c r="C30" s="20"/>
      <c r="D30" s="11"/>
      <c r="E30" s="11"/>
      <c r="F30" s="11"/>
      <c r="G30" s="11"/>
      <c r="H30" s="11"/>
    </row>
    <row r="31" spans="3:8" ht="14.25">
      <c r="C31" s="397"/>
      <c r="D31" s="397"/>
      <c r="E31" s="397"/>
      <c r="F31" s="397"/>
      <c r="G31" s="397"/>
      <c r="H31" s="397"/>
    </row>
    <row r="356" ht="12.75">
      <c r="E356" s="1" t="s">
        <v>19</v>
      </c>
    </row>
    <row r="357" ht="12.75">
      <c r="E357" s="1" t="s">
        <v>20</v>
      </c>
    </row>
  </sheetData>
  <sheetProtection/>
  <mergeCells count="16">
    <mergeCell ref="F6:I6"/>
    <mergeCell ref="A1:B1"/>
    <mergeCell ref="C1:H1"/>
    <mergeCell ref="A3:H3"/>
    <mergeCell ref="F5:H5"/>
    <mergeCell ref="A2:H2"/>
    <mergeCell ref="C29:H29"/>
    <mergeCell ref="C31:H31"/>
    <mergeCell ref="A5:E5"/>
    <mergeCell ref="A6:E6"/>
    <mergeCell ref="A13:G13"/>
    <mergeCell ref="A7:H7"/>
    <mergeCell ref="B10:F10"/>
    <mergeCell ref="B9:F9"/>
    <mergeCell ref="B8:F8"/>
    <mergeCell ref="A12:G12"/>
  </mergeCells>
  <conditionalFormatting sqref="D11">
    <cfRule type="cellIs" priority="1" dxfId="0" operator="equal" stopIfTrue="1">
      <formula>0</formula>
    </cfRule>
  </conditionalFormatting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6.7109375" style="222" customWidth="1"/>
    <col min="2" max="2" width="7.7109375" style="222" customWidth="1"/>
    <col min="3" max="6" width="9.140625" style="222" customWidth="1"/>
    <col min="7" max="7" width="6.421875" style="222" customWidth="1"/>
    <col min="8" max="8" width="6.28125" style="222" customWidth="1"/>
    <col min="9" max="9" width="4.8515625" style="222" customWidth="1"/>
    <col min="10" max="10" width="5.8515625" style="222" customWidth="1"/>
    <col min="11" max="11" width="7.8515625" style="222" customWidth="1"/>
    <col min="12" max="12" width="9.8515625" style="222" customWidth="1"/>
    <col min="13" max="13" width="13.00390625" style="222" customWidth="1"/>
    <col min="14" max="16384" width="9.140625" style="222" customWidth="1"/>
  </cols>
  <sheetData>
    <row r="1" spans="1:12" ht="12.75">
      <c r="A1" s="429" t="s">
        <v>456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1"/>
    </row>
    <row r="2" spans="1:12" ht="22.5">
      <c r="A2" s="228" t="s">
        <v>455</v>
      </c>
      <c r="B2" s="421" t="s">
        <v>454</v>
      </c>
      <c r="C2" s="421"/>
      <c r="D2" s="421"/>
      <c r="E2" s="421"/>
      <c r="F2" s="421"/>
      <c r="G2" s="421"/>
      <c r="H2" s="421"/>
      <c r="I2" s="232" t="s">
        <v>429</v>
      </c>
      <c r="J2" s="227"/>
      <c r="K2" s="227"/>
      <c r="L2" s="223"/>
    </row>
    <row r="3" spans="1:12" ht="12.75">
      <c r="A3" s="423"/>
      <c r="B3" s="424"/>
      <c r="C3" s="424"/>
      <c r="D3" s="424"/>
      <c r="E3" s="424"/>
      <c r="F3" s="424"/>
      <c r="G3" s="424"/>
      <c r="H3" s="424"/>
      <c r="I3" s="232"/>
      <c r="J3" s="229" t="s">
        <v>459</v>
      </c>
      <c r="K3" s="229" t="s">
        <v>460</v>
      </c>
      <c r="L3" s="233" t="s">
        <v>461</v>
      </c>
    </row>
    <row r="4" spans="1:12" ht="12.75">
      <c r="A4" s="226"/>
      <c r="B4" s="225" t="s">
        <v>450</v>
      </c>
      <c r="C4" s="422" t="s">
        <v>449</v>
      </c>
      <c r="D4" s="422"/>
      <c r="E4" s="422"/>
      <c r="F4" s="422"/>
      <c r="G4" s="422"/>
      <c r="H4" s="422"/>
      <c r="I4" s="271" t="s">
        <v>422</v>
      </c>
      <c r="J4" s="262">
        <v>160</v>
      </c>
      <c r="K4" s="262">
        <v>23.3</v>
      </c>
      <c r="L4" s="263">
        <f>J4*K4</f>
        <v>3728</v>
      </c>
    </row>
    <row r="5" spans="1:12" ht="12.75">
      <c r="A5" s="226"/>
      <c r="B5" s="225" t="s">
        <v>428</v>
      </c>
      <c r="C5" s="422" t="s">
        <v>427</v>
      </c>
      <c r="D5" s="422"/>
      <c r="E5" s="422"/>
      <c r="F5" s="422"/>
      <c r="G5" s="422"/>
      <c r="H5" s="422"/>
      <c r="I5" s="271" t="s">
        <v>422</v>
      </c>
      <c r="J5" s="262">
        <v>160</v>
      </c>
      <c r="K5" s="262">
        <v>38.54</v>
      </c>
      <c r="L5" s="263">
        <f aca="true" t="shared" si="0" ref="L5:L14">J5*K5</f>
        <v>6166.4</v>
      </c>
    </row>
    <row r="6" spans="1:12" ht="12.75">
      <c r="A6" s="226"/>
      <c r="B6" s="225" t="s">
        <v>436</v>
      </c>
      <c r="C6" s="422" t="s">
        <v>435</v>
      </c>
      <c r="D6" s="422"/>
      <c r="E6" s="422"/>
      <c r="F6" s="422"/>
      <c r="G6" s="422"/>
      <c r="H6" s="422"/>
      <c r="I6" s="271" t="s">
        <v>422</v>
      </c>
      <c r="J6" s="262">
        <v>160</v>
      </c>
      <c r="K6" s="262">
        <v>19.56</v>
      </c>
      <c r="L6" s="263">
        <f t="shared" si="0"/>
        <v>3129.6</v>
      </c>
    </row>
    <row r="7" spans="1:12" ht="12.75">
      <c r="A7" s="226"/>
      <c r="B7" s="225" t="s">
        <v>426</v>
      </c>
      <c r="C7" s="422" t="s">
        <v>425</v>
      </c>
      <c r="D7" s="422"/>
      <c r="E7" s="422"/>
      <c r="F7" s="422"/>
      <c r="G7" s="422"/>
      <c r="H7" s="422"/>
      <c r="I7" s="271" t="s">
        <v>422</v>
      </c>
      <c r="J7" s="262">
        <v>320</v>
      </c>
      <c r="K7" s="262">
        <v>15.06</v>
      </c>
      <c r="L7" s="263">
        <f t="shared" si="0"/>
        <v>4819.2</v>
      </c>
    </row>
    <row r="8" spans="1:12" ht="12.75">
      <c r="A8" s="226"/>
      <c r="B8" s="225" t="s">
        <v>424</v>
      </c>
      <c r="C8" s="422" t="s">
        <v>423</v>
      </c>
      <c r="D8" s="422"/>
      <c r="E8" s="422"/>
      <c r="F8" s="422"/>
      <c r="G8" s="422"/>
      <c r="H8" s="422"/>
      <c r="I8" s="271" t="s">
        <v>422</v>
      </c>
      <c r="J8" s="262">
        <v>80</v>
      </c>
      <c r="K8" s="262">
        <v>17.79</v>
      </c>
      <c r="L8" s="263">
        <f t="shared" si="0"/>
        <v>1423.1999999999998</v>
      </c>
    </row>
    <row r="9" spans="1:12" ht="20.25" customHeight="1">
      <c r="A9" s="226"/>
      <c r="B9" s="225" t="s">
        <v>421</v>
      </c>
      <c r="C9" s="422" t="s">
        <v>420</v>
      </c>
      <c r="D9" s="422"/>
      <c r="E9" s="422"/>
      <c r="F9" s="422"/>
      <c r="G9" s="422"/>
      <c r="H9" s="422"/>
      <c r="I9" s="271" t="s">
        <v>417</v>
      </c>
      <c r="J9" s="262">
        <v>0.40909</v>
      </c>
      <c r="K9" s="262">
        <v>2588.5</v>
      </c>
      <c r="L9" s="263">
        <f t="shared" si="0"/>
        <v>1058.929465</v>
      </c>
    </row>
    <row r="10" spans="1:12" ht="12.75">
      <c r="A10" s="226"/>
      <c r="B10" s="225" t="s">
        <v>419</v>
      </c>
      <c r="C10" s="422" t="s">
        <v>418</v>
      </c>
      <c r="D10" s="422"/>
      <c r="E10" s="422"/>
      <c r="F10" s="422"/>
      <c r="G10" s="422"/>
      <c r="H10" s="422"/>
      <c r="I10" s="271" t="s">
        <v>417</v>
      </c>
      <c r="J10" s="262">
        <v>0.6</v>
      </c>
      <c r="K10" s="262">
        <v>1200</v>
      </c>
      <c r="L10" s="263">
        <f t="shared" si="0"/>
        <v>720</v>
      </c>
    </row>
    <row r="11" spans="1:12" ht="12.75">
      <c r="A11" s="226"/>
      <c r="B11" s="225" t="s">
        <v>448</v>
      </c>
      <c r="C11" s="422" t="s">
        <v>447</v>
      </c>
      <c r="D11" s="422"/>
      <c r="E11" s="422"/>
      <c r="F11" s="422"/>
      <c r="G11" s="422"/>
      <c r="H11" s="422"/>
      <c r="I11" s="271" t="s">
        <v>440</v>
      </c>
      <c r="J11" s="262">
        <v>200</v>
      </c>
      <c r="K11" s="262">
        <v>0.19</v>
      </c>
      <c r="L11" s="263">
        <f t="shared" si="0"/>
        <v>38</v>
      </c>
    </row>
    <row r="12" spans="1:12" ht="12.75">
      <c r="A12" s="226"/>
      <c r="B12" s="225" t="s">
        <v>446</v>
      </c>
      <c r="C12" s="422" t="s">
        <v>445</v>
      </c>
      <c r="D12" s="422"/>
      <c r="E12" s="422"/>
      <c r="F12" s="422"/>
      <c r="G12" s="422"/>
      <c r="H12" s="422"/>
      <c r="I12" s="271" t="s">
        <v>440</v>
      </c>
      <c r="J12" s="262">
        <v>20</v>
      </c>
      <c r="K12" s="262">
        <v>3.48</v>
      </c>
      <c r="L12" s="263">
        <f t="shared" si="0"/>
        <v>69.6</v>
      </c>
    </row>
    <row r="13" spans="1:12" ht="12.75">
      <c r="A13" s="226"/>
      <c r="B13" s="225" t="s">
        <v>444</v>
      </c>
      <c r="C13" s="422" t="s">
        <v>443</v>
      </c>
      <c r="D13" s="422"/>
      <c r="E13" s="422"/>
      <c r="F13" s="422"/>
      <c r="G13" s="422"/>
      <c r="H13" s="422"/>
      <c r="I13" s="271" t="s">
        <v>440</v>
      </c>
      <c r="J13" s="262">
        <v>60</v>
      </c>
      <c r="K13" s="262">
        <v>3.03</v>
      </c>
      <c r="L13" s="263">
        <f t="shared" si="0"/>
        <v>181.79999999999998</v>
      </c>
    </row>
    <row r="14" spans="1:13" ht="12.75">
      <c r="A14" s="226"/>
      <c r="B14" s="225" t="s">
        <v>442</v>
      </c>
      <c r="C14" s="422" t="s">
        <v>441</v>
      </c>
      <c r="D14" s="422"/>
      <c r="E14" s="422"/>
      <c r="F14" s="422"/>
      <c r="G14" s="422"/>
      <c r="H14" s="422"/>
      <c r="I14" s="271" t="s">
        <v>440</v>
      </c>
      <c r="J14" s="262">
        <v>20</v>
      </c>
      <c r="K14" s="262">
        <v>8.8</v>
      </c>
      <c r="L14" s="263">
        <f t="shared" si="0"/>
        <v>176</v>
      </c>
      <c r="M14" s="230"/>
    </row>
    <row r="15" spans="1:13" ht="15.75" thickBot="1">
      <c r="A15" s="234"/>
      <c r="B15" s="235"/>
      <c r="C15" s="235"/>
      <c r="D15" s="235"/>
      <c r="E15" s="235"/>
      <c r="F15" s="235"/>
      <c r="G15" s="235"/>
      <c r="H15" s="235"/>
      <c r="I15" s="235"/>
      <c r="J15" s="264"/>
      <c r="K15" s="264"/>
      <c r="L15" s="265">
        <f>SUM(L4:L14)</f>
        <v>21510.729465</v>
      </c>
      <c r="M15" s="230"/>
    </row>
    <row r="16" spans="1:12" ht="13.5" thickBot="1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</row>
    <row r="17" spans="1:12" ht="12.75">
      <c r="A17" s="426" t="s">
        <v>453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8"/>
    </row>
    <row r="18" spans="1:12" ht="22.5">
      <c r="A18" s="228" t="s">
        <v>452</v>
      </c>
      <c r="B18" s="421" t="s">
        <v>451</v>
      </c>
      <c r="C18" s="421"/>
      <c r="D18" s="421"/>
      <c r="E18" s="421"/>
      <c r="F18" s="421"/>
      <c r="G18" s="421"/>
      <c r="H18" s="421"/>
      <c r="I18" s="232" t="s">
        <v>429</v>
      </c>
      <c r="J18" s="227"/>
      <c r="K18" s="227"/>
      <c r="L18" s="223"/>
    </row>
    <row r="19" spans="1:12" ht="12.75">
      <c r="A19" s="423"/>
      <c r="B19" s="424"/>
      <c r="C19" s="424"/>
      <c r="D19" s="424"/>
      <c r="E19" s="424"/>
      <c r="F19" s="424"/>
      <c r="G19" s="424"/>
      <c r="H19" s="424"/>
      <c r="I19" s="232"/>
      <c r="J19" s="229" t="s">
        <v>459</v>
      </c>
      <c r="K19" s="229" t="s">
        <v>460</v>
      </c>
      <c r="L19" s="233" t="s">
        <v>461</v>
      </c>
    </row>
    <row r="20" spans="1:12" ht="12.75">
      <c r="A20" s="226"/>
      <c r="B20" s="225" t="s">
        <v>450</v>
      </c>
      <c r="C20" s="422" t="s">
        <v>449</v>
      </c>
      <c r="D20" s="422"/>
      <c r="E20" s="422"/>
      <c r="F20" s="422"/>
      <c r="G20" s="422"/>
      <c r="H20" s="422"/>
      <c r="I20" s="271" t="s">
        <v>422</v>
      </c>
      <c r="J20" s="224">
        <v>53.33333</v>
      </c>
      <c r="K20" s="224">
        <v>23.3</v>
      </c>
      <c r="L20" s="266">
        <f>J20*K20</f>
        <v>1242.666589</v>
      </c>
    </row>
    <row r="21" spans="1:12" ht="12.75">
      <c r="A21" s="226"/>
      <c r="B21" s="225" t="s">
        <v>428</v>
      </c>
      <c r="C21" s="422" t="s">
        <v>427</v>
      </c>
      <c r="D21" s="422"/>
      <c r="E21" s="422"/>
      <c r="F21" s="422"/>
      <c r="G21" s="422"/>
      <c r="H21" s="422"/>
      <c r="I21" s="271" t="s">
        <v>422</v>
      </c>
      <c r="J21" s="224">
        <v>53.33333</v>
      </c>
      <c r="K21" s="224">
        <v>38.54</v>
      </c>
      <c r="L21" s="266">
        <f aca="true" t="shared" si="1" ref="L21:L30">J21*K21</f>
        <v>2055.4665382</v>
      </c>
    </row>
    <row r="22" spans="1:12" ht="12.75">
      <c r="A22" s="226"/>
      <c r="B22" s="225" t="s">
        <v>436</v>
      </c>
      <c r="C22" s="422" t="s">
        <v>435</v>
      </c>
      <c r="D22" s="422"/>
      <c r="E22" s="422"/>
      <c r="F22" s="422"/>
      <c r="G22" s="422"/>
      <c r="H22" s="422"/>
      <c r="I22" s="271" t="s">
        <v>422</v>
      </c>
      <c r="J22" s="224">
        <v>53.33333</v>
      </c>
      <c r="K22" s="224">
        <v>19.56</v>
      </c>
      <c r="L22" s="266">
        <f t="shared" si="1"/>
        <v>1043.1999348</v>
      </c>
    </row>
    <row r="23" spans="1:12" ht="12.75">
      <c r="A23" s="226"/>
      <c r="B23" s="225" t="s">
        <v>426</v>
      </c>
      <c r="C23" s="422" t="s">
        <v>425</v>
      </c>
      <c r="D23" s="422"/>
      <c r="E23" s="422"/>
      <c r="F23" s="422"/>
      <c r="G23" s="422"/>
      <c r="H23" s="422"/>
      <c r="I23" s="271" t="s">
        <v>422</v>
      </c>
      <c r="J23" s="224">
        <v>106.66667</v>
      </c>
      <c r="K23" s="224">
        <v>15.06</v>
      </c>
      <c r="L23" s="266">
        <f t="shared" si="1"/>
        <v>1606.4000502</v>
      </c>
    </row>
    <row r="24" spans="1:12" ht="12.75">
      <c r="A24" s="226"/>
      <c r="B24" s="225" t="s">
        <v>424</v>
      </c>
      <c r="C24" s="422" t="s">
        <v>423</v>
      </c>
      <c r="D24" s="422"/>
      <c r="E24" s="422"/>
      <c r="F24" s="422"/>
      <c r="G24" s="422"/>
      <c r="H24" s="422"/>
      <c r="I24" s="271" t="s">
        <v>422</v>
      </c>
      <c r="J24" s="224">
        <v>26.66667</v>
      </c>
      <c r="K24" s="224">
        <v>17.79</v>
      </c>
      <c r="L24" s="266">
        <f t="shared" si="1"/>
        <v>474.40005929999995</v>
      </c>
    </row>
    <row r="25" spans="1:12" ht="21" customHeight="1">
      <c r="A25" s="226"/>
      <c r="B25" s="225" t="s">
        <v>421</v>
      </c>
      <c r="C25" s="422" t="s">
        <v>420</v>
      </c>
      <c r="D25" s="422"/>
      <c r="E25" s="422"/>
      <c r="F25" s="422"/>
      <c r="G25" s="422"/>
      <c r="H25" s="422"/>
      <c r="I25" s="271" t="s">
        <v>417</v>
      </c>
      <c r="J25" s="224">
        <v>0.13636</v>
      </c>
      <c r="K25" s="224">
        <v>2588.5</v>
      </c>
      <c r="L25" s="266">
        <f t="shared" si="1"/>
        <v>352.96786000000003</v>
      </c>
    </row>
    <row r="26" spans="1:12" ht="12.75">
      <c r="A26" s="226"/>
      <c r="B26" s="225" t="s">
        <v>419</v>
      </c>
      <c r="C26" s="422" t="s">
        <v>418</v>
      </c>
      <c r="D26" s="422"/>
      <c r="E26" s="422"/>
      <c r="F26" s="422"/>
      <c r="G26" s="422"/>
      <c r="H26" s="422"/>
      <c r="I26" s="271" t="s">
        <v>417</v>
      </c>
      <c r="J26" s="224">
        <v>0.2</v>
      </c>
      <c r="K26" s="224">
        <v>1200</v>
      </c>
      <c r="L26" s="266">
        <f t="shared" si="1"/>
        <v>240</v>
      </c>
    </row>
    <row r="27" spans="1:12" ht="12.75">
      <c r="A27" s="226"/>
      <c r="B27" s="225" t="s">
        <v>448</v>
      </c>
      <c r="C27" s="422" t="s">
        <v>447</v>
      </c>
      <c r="D27" s="422"/>
      <c r="E27" s="422"/>
      <c r="F27" s="422"/>
      <c r="G27" s="422"/>
      <c r="H27" s="422"/>
      <c r="I27" s="271" t="s">
        <v>440</v>
      </c>
      <c r="J27" s="224">
        <v>66.66667</v>
      </c>
      <c r="K27" s="224">
        <v>0.19</v>
      </c>
      <c r="L27" s="266">
        <f t="shared" si="1"/>
        <v>12.6666673</v>
      </c>
    </row>
    <row r="28" spans="1:12" ht="12.75">
      <c r="A28" s="226"/>
      <c r="B28" s="225" t="s">
        <v>446</v>
      </c>
      <c r="C28" s="422" t="s">
        <v>445</v>
      </c>
      <c r="D28" s="422"/>
      <c r="E28" s="422"/>
      <c r="F28" s="422"/>
      <c r="G28" s="422"/>
      <c r="H28" s="422"/>
      <c r="I28" s="271" t="s">
        <v>440</v>
      </c>
      <c r="J28" s="224">
        <v>6.66667</v>
      </c>
      <c r="K28" s="224">
        <v>3.48</v>
      </c>
      <c r="L28" s="266">
        <f t="shared" si="1"/>
        <v>23.2000116</v>
      </c>
    </row>
    <row r="29" spans="1:12" ht="12.75">
      <c r="A29" s="226"/>
      <c r="B29" s="225" t="s">
        <v>444</v>
      </c>
      <c r="C29" s="422" t="s">
        <v>443</v>
      </c>
      <c r="D29" s="422"/>
      <c r="E29" s="422"/>
      <c r="F29" s="422"/>
      <c r="G29" s="422"/>
      <c r="H29" s="422"/>
      <c r="I29" s="271" t="s">
        <v>440</v>
      </c>
      <c r="J29" s="224">
        <v>20</v>
      </c>
      <c r="K29" s="224">
        <v>3.03</v>
      </c>
      <c r="L29" s="266">
        <f t="shared" si="1"/>
        <v>60.599999999999994</v>
      </c>
    </row>
    <row r="30" spans="1:13" ht="12.75">
      <c r="A30" s="226"/>
      <c r="B30" s="225" t="s">
        <v>442</v>
      </c>
      <c r="C30" s="422" t="s">
        <v>441</v>
      </c>
      <c r="D30" s="422"/>
      <c r="E30" s="422"/>
      <c r="F30" s="422"/>
      <c r="G30" s="422"/>
      <c r="H30" s="422"/>
      <c r="I30" s="271" t="s">
        <v>440</v>
      </c>
      <c r="J30" s="224">
        <v>6.66667</v>
      </c>
      <c r="K30" s="224">
        <v>8.8</v>
      </c>
      <c r="L30" s="266">
        <f t="shared" si="1"/>
        <v>58.666696</v>
      </c>
      <c r="M30" s="230"/>
    </row>
    <row r="31" spans="1:13" ht="15" thickBot="1">
      <c r="A31" s="234"/>
      <c r="B31" s="235"/>
      <c r="C31" s="235"/>
      <c r="D31" s="235"/>
      <c r="E31" s="235"/>
      <c r="F31" s="235"/>
      <c r="G31" s="235"/>
      <c r="H31" s="235"/>
      <c r="I31" s="235"/>
      <c r="J31" s="267"/>
      <c r="K31" s="267"/>
      <c r="L31" s="268">
        <f>SUM(L20:L30)</f>
        <v>7170.2344064</v>
      </c>
      <c r="M31" s="230"/>
    </row>
    <row r="32" spans="1:12" ht="13.5" thickBot="1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</row>
    <row r="33" spans="1:12" ht="12.75">
      <c r="A33" s="426" t="s">
        <v>439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8"/>
    </row>
    <row r="34" spans="1:12" ht="22.5">
      <c r="A34" s="228" t="s">
        <v>438</v>
      </c>
      <c r="B34" s="421" t="s">
        <v>437</v>
      </c>
      <c r="C34" s="421"/>
      <c r="D34" s="421"/>
      <c r="E34" s="421"/>
      <c r="F34" s="421"/>
      <c r="G34" s="421"/>
      <c r="H34" s="421"/>
      <c r="I34" s="232" t="s">
        <v>429</v>
      </c>
      <c r="J34" s="227"/>
      <c r="K34" s="227"/>
      <c r="L34" s="223"/>
    </row>
    <row r="35" spans="1:12" ht="12.75">
      <c r="A35" s="423"/>
      <c r="B35" s="424"/>
      <c r="C35" s="424"/>
      <c r="D35" s="424"/>
      <c r="E35" s="424"/>
      <c r="F35" s="424"/>
      <c r="G35" s="424"/>
      <c r="H35" s="424"/>
      <c r="I35" s="232"/>
      <c r="J35" s="229" t="s">
        <v>459</v>
      </c>
      <c r="K35" s="229" t="s">
        <v>460</v>
      </c>
      <c r="L35" s="233" t="s">
        <v>461</v>
      </c>
    </row>
    <row r="36" spans="1:12" ht="12.75">
      <c r="A36" s="226"/>
      <c r="B36" s="225" t="s">
        <v>436</v>
      </c>
      <c r="C36" s="422" t="s">
        <v>435</v>
      </c>
      <c r="D36" s="422"/>
      <c r="E36" s="422"/>
      <c r="F36" s="422"/>
      <c r="G36" s="422"/>
      <c r="H36" s="422"/>
      <c r="I36" s="271" t="s">
        <v>422</v>
      </c>
      <c r="J36" s="224">
        <v>2</v>
      </c>
      <c r="K36" s="224">
        <v>19.56</v>
      </c>
      <c r="L36" s="266">
        <f>J36*K36</f>
        <v>39.12</v>
      </c>
    </row>
    <row r="37" spans="1:12" ht="12.75">
      <c r="A37" s="226"/>
      <c r="B37" s="225" t="s">
        <v>426</v>
      </c>
      <c r="C37" s="422" t="s">
        <v>425</v>
      </c>
      <c r="D37" s="422"/>
      <c r="E37" s="422"/>
      <c r="F37" s="422"/>
      <c r="G37" s="422"/>
      <c r="H37" s="422"/>
      <c r="I37" s="271" t="s">
        <v>422</v>
      </c>
      <c r="J37" s="224">
        <v>6</v>
      </c>
      <c r="K37" s="224">
        <v>15.06</v>
      </c>
      <c r="L37" s="266">
        <f>J37*K37</f>
        <v>90.36</v>
      </c>
    </row>
    <row r="38" spans="1:12" ht="12.75">
      <c r="A38" s="226"/>
      <c r="B38" s="225" t="s">
        <v>424</v>
      </c>
      <c r="C38" s="422" t="s">
        <v>423</v>
      </c>
      <c r="D38" s="422"/>
      <c r="E38" s="422"/>
      <c r="F38" s="422"/>
      <c r="G38" s="422"/>
      <c r="H38" s="422"/>
      <c r="I38" s="271" t="s">
        <v>422</v>
      </c>
      <c r="J38" s="224">
        <v>2</v>
      </c>
      <c r="K38" s="224">
        <v>17.79</v>
      </c>
      <c r="L38" s="266">
        <f>J38*K38</f>
        <v>35.58</v>
      </c>
    </row>
    <row r="39" spans="1:12" ht="24.75" customHeight="1">
      <c r="A39" s="226"/>
      <c r="B39" s="225" t="s">
        <v>421</v>
      </c>
      <c r="C39" s="422" t="s">
        <v>420</v>
      </c>
      <c r="D39" s="422"/>
      <c r="E39" s="422"/>
      <c r="F39" s="422"/>
      <c r="G39" s="422"/>
      <c r="H39" s="422"/>
      <c r="I39" s="271" t="s">
        <v>417</v>
      </c>
      <c r="J39" s="224">
        <v>0.00833</v>
      </c>
      <c r="K39" s="224">
        <v>2588.5</v>
      </c>
      <c r="L39" s="266">
        <f>J39*K39</f>
        <v>21.562205000000002</v>
      </c>
    </row>
    <row r="40" spans="1:13" ht="19.5" customHeight="1">
      <c r="A40" s="226"/>
      <c r="B40" s="225" t="s">
        <v>434</v>
      </c>
      <c r="C40" s="422" t="s">
        <v>433</v>
      </c>
      <c r="D40" s="422"/>
      <c r="E40" s="422"/>
      <c r="F40" s="422"/>
      <c r="G40" s="422"/>
      <c r="H40" s="422"/>
      <c r="I40" s="271" t="s">
        <v>417</v>
      </c>
      <c r="J40" s="224">
        <v>0.00833</v>
      </c>
      <c r="K40" s="224">
        <v>766.67</v>
      </c>
      <c r="L40" s="266">
        <f>J40*K40</f>
        <v>6.3863611</v>
      </c>
      <c r="M40" s="230"/>
    </row>
    <row r="41" spans="1:13" ht="15" thickBot="1">
      <c r="A41" s="234"/>
      <c r="B41" s="235"/>
      <c r="C41" s="235"/>
      <c r="D41" s="235"/>
      <c r="E41" s="235"/>
      <c r="F41" s="235"/>
      <c r="G41" s="235"/>
      <c r="H41" s="235"/>
      <c r="I41" s="235"/>
      <c r="J41" s="267"/>
      <c r="K41" s="267"/>
      <c r="L41" s="270">
        <f>SUM(L36:L40)</f>
        <v>193.0085661</v>
      </c>
      <c r="M41" s="230"/>
    </row>
    <row r="42" spans="1:12" ht="13.5" thickBot="1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</row>
    <row r="43" spans="1:12" ht="12.75">
      <c r="A43" s="426" t="s">
        <v>432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8"/>
    </row>
    <row r="44" spans="1:12" ht="22.5">
      <c r="A44" s="228" t="s">
        <v>431</v>
      </c>
      <c r="B44" s="421" t="s">
        <v>430</v>
      </c>
      <c r="C44" s="421"/>
      <c r="D44" s="421"/>
      <c r="E44" s="421"/>
      <c r="F44" s="421"/>
      <c r="G44" s="421"/>
      <c r="H44" s="421"/>
      <c r="I44" s="232" t="s">
        <v>429</v>
      </c>
      <c r="J44" s="227"/>
      <c r="K44" s="227"/>
      <c r="L44" s="223"/>
    </row>
    <row r="45" spans="1:12" ht="12.75">
      <c r="A45" s="423"/>
      <c r="B45" s="424"/>
      <c r="C45" s="424"/>
      <c r="D45" s="424"/>
      <c r="E45" s="424"/>
      <c r="F45" s="424"/>
      <c r="G45" s="424"/>
      <c r="H45" s="424"/>
      <c r="I45" s="232"/>
      <c r="J45" s="229" t="s">
        <v>459</v>
      </c>
      <c r="K45" s="229" t="s">
        <v>460</v>
      </c>
      <c r="L45" s="233" t="s">
        <v>461</v>
      </c>
    </row>
    <row r="46" spans="1:12" ht="12.75">
      <c r="A46" s="226"/>
      <c r="B46" s="225" t="s">
        <v>428</v>
      </c>
      <c r="C46" s="422" t="s">
        <v>427</v>
      </c>
      <c r="D46" s="422"/>
      <c r="E46" s="422"/>
      <c r="F46" s="422"/>
      <c r="G46" s="422"/>
      <c r="H46" s="422"/>
      <c r="I46" s="271" t="s">
        <v>422</v>
      </c>
      <c r="J46" s="262">
        <v>1</v>
      </c>
      <c r="K46" s="262">
        <v>38.54</v>
      </c>
      <c r="L46" s="263">
        <f>J46*K46</f>
        <v>38.54</v>
      </c>
    </row>
    <row r="47" spans="1:12" ht="12.75">
      <c r="A47" s="226"/>
      <c r="B47" s="225" t="s">
        <v>426</v>
      </c>
      <c r="C47" s="422" t="s">
        <v>425</v>
      </c>
      <c r="D47" s="422"/>
      <c r="E47" s="422"/>
      <c r="F47" s="422"/>
      <c r="G47" s="422"/>
      <c r="H47" s="422"/>
      <c r="I47" s="271" t="s">
        <v>422</v>
      </c>
      <c r="J47" s="262">
        <v>3</v>
      </c>
      <c r="K47" s="262">
        <v>15.06</v>
      </c>
      <c r="L47" s="263">
        <f>J47*K47</f>
        <v>45.18</v>
      </c>
    </row>
    <row r="48" spans="1:12" ht="12.75">
      <c r="A48" s="226"/>
      <c r="B48" s="225" t="s">
        <v>424</v>
      </c>
      <c r="C48" s="422" t="s">
        <v>423</v>
      </c>
      <c r="D48" s="422"/>
      <c r="E48" s="422"/>
      <c r="F48" s="422"/>
      <c r="G48" s="422"/>
      <c r="H48" s="422"/>
      <c r="I48" s="271" t="s">
        <v>422</v>
      </c>
      <c r="J48" s="262">
        <v>1</v>
      </c>
      <c r="K48" s="262">
        <v>17.79</v>
      </c>
      <c r="L48" s="263">
        <f>J48*K48</f>
        <v>17.79</v>
      </c>
    </row>
    <row r="49" spans="1:12" ht="20.25" customHeight="1">
      <c r="A49" s="226"/>
      <c r="B49" s="225" t="s">
        <v>421</v>
      </c>
      <c r="C49" s="422" t="s">
        <v>420</v>
      </c>
      <c r="D49" s="422"/>
      <c r="E49" s="422"/>
      <c r="F49" s="422"/>
      <c r="G49" s="422"/>
      <c r="H49" s="422"/>
      <c r="I49" s="271" t="s">
        <v>417</v>
      </c>
      <c r="J49" s="262">
        <v>0.00416</v>
      </c>
      <c r="K49" s="262">
        <v>2588.5</v>
      </c>
      <c r="L49" s="263">
        <f>J49*K49</f>
        <v>10.768159999999998</v>
      </c>
    </row>
    <row r="50" spans="1:13" ht="12.75">
      <c r="A50" s="226"/>
      <c r="B50" s="225" t="s">
        <v>419</v>
      </c>
      <c r="C50" s="422" t="s">
        <v>418</v>
      </c>
      <c r="D50" s="422"/>
      <c r="E50" s="422"/>
      <c r="F50" s="422"/>
      <c r="G50" s="422"/>
      <c r="H50" s="422"/>
      <c r="I50" s="271" t="s">
        <v>417</v>
      </c>
      <c r="J50" s="262">
        <v>0.00416</v>
      </c>
      <c r="K50" s="262">
        <v>1200</v>
      </c>
      <c r="L50" s="263">
        <f>J50*K50</f>
        <v>4.992</v>
      </c>
      <c r="M50" s="230"/>
    </row>
    <row r="51" spans="1:13" ht="15" thickBot="1">
      <c r="A51" s="234"/>
      <c r="B51" s="235"/>
      <c r="C51" s="235"/>
      <c r="D51" s="235"/>
      <c r="E51" s="235"/>
      <c r="F51" s="235"/>
      <c r="G51" s="235"/>
      <c r="H51" s="235"/>
      <c r="I51" s="235"/>
      <c r="J51" s="264"/>
      <c r="K51" s="264"/>
      <c r="L51" s="269">
        <f>SUM(L46:L50)</f>
        <v>117.27015999999999</v>
      </c>
      <c r="M51" s="230"/>
    </row>
  </sheetData>
  <sheetProtection/>
  <mergeCells count="47">
    <mergeCell ref="A1:L1"/>
    <mergeCell ref="B44:H44"/>
    <mergeCell ref="C46:H46"/>
    <mergeCell ref="C47:H47"/>
    <mergeCell ref="C29:H29"/>
    <mergeCell ref="C30:H30"/>
    <mergeCell ref="A32:L32"/>
    <mergeCell ref="A33:L33"/>
    <mergeCell ref="C50:H50"/>
    <mergeCell ref="C37:H37"/>
    <mergeCell ref="C38:H38"/>
    <mergeCell ref="C39:H39"/>
    <mergeCell ref="C40:H40"/>
    <mergeCell ref="A42:L42"/>
    <mergeCell ref="A43:L43"/>
    <mergeCell ref="A45:H45"/>
    <mergeCell ref="C48:H48"/>
    <mergeCell ref="C49:H49"/>
    <mergeCell ref="B34:H34"/>
    <mergeCell ref="C36:H36"/>
    <mergeCell ref="C23:H23"/>
    <mergeCell ref="C24:H24"/>
    <mergeCell ref="C25:H25"/>
    <mergeCell ref="C26:H26"/>
    <mergeCell ref="C27:H27"/>
    <mergeCell ref="C28:H28"/>
    <mergeCell ref="A35:H35"/>
    <mergeCell ref="C20:H20"/>
    <mergeCell ref="C21:H21"/>
    <mergeCell ref="C22:H22"/>
    <mergeCell ref="A19:H19"/>
    <mergeCell ref="C14:H14"/>
    <mergeCell ref="A16:L16"/>
    <mergeCell ref="A17:L17"/>
    <mergeCell ref="B18:H18"/>
    <mergeCell ref="C10:H10"/>
    <mergeCell ref="C11:H11"/>
    <mergeCell ref="C12:H12"/>
    <mergeCell ref="C13:H13"/>
    <mergeCell ref="C7:H7"/>
    <mergeCell ref="C8:H8"/>
    <mergeCell ref="A3:H3"/>
    <mergeCell ref="C9:H9"/>
    <mergeCell ref="B2:H2"/>
    <mergeCell ref="C4:H4"/>
    <mergeCell ref="C5:H5"/>
    <mergeCell ref="C6:H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Breno Salomão Gomes</dc:creator>
  <cp:keywords/>
  <dc:description/>
  <cp:lastModifiedBy>deanascimento</cp:lastModifiedBy>
  <cp:lastPrinted>2018-05-02T11:48:32Z</cp:lastPrinted>
  <dcterms:created xsi:type="dcterms:W3CDTF">2017-02-02T12:38:08Z</dcterms:created>
  <dcterms:modified xsi:type="dcterms:W3CDTF">2018-07-19T11:39:00Z</dcterms:modified>
  <cp:category/>
  <cp:version/>
  <cp:contentType/>
  <cp:contentStatus/>
</cp:coreProperties>
</file>